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autoCompressPictures="0" defaultThemeVersion="124226"/>
  <mc:AlternateContent xmlns:mc="http://schemas.openxmlformats.org/markup-compatibility/2006">
    <mc:Choice Requires="x15">
      <x15ac:absPath xmlns:x15ac="http://schemas.microsoft.com/office/spreadsheetml/2010/11/ac" url="\\echa\data\users\u23011\Roaming Profile\Desktop\ECHA materials\Emission scenario documents - ESDs\"/>
    </mc:Choice>
  </mc:AlternateContent>
  <xr:revisionPtr revIDLastSave="0" documentId="13_ncr:1_{87E9A28F-98A8-466A-A2F8-7ED72B1FA952}" xr6:coauthVersionLast="47" xr6:coauthVersionMax="47" xr10:uidLastSave="{00000000-0000-0000-0000-000000000000}"/>
  <bookViews>
    <workbookView xWindow="-9855" yWindow="-16320" windowWidth="29040" windowHeight="16440" tabRatio="865" xr2:uid="{00000000-000D-0000-FFFF-FFFF00000000}"/>
  </bookViews>
  <sheets>
    <sheet name="Introduction" sheetId="20" r:id="rId1"/>
    <sheet name="Index" sheetId="19" r:id="rId2"/>
    <sheet name="PT2-sanitary purposes" sheetId="1" r:id="rId3"/>
    <sheet name="PT2-med sector-rooms furnit obj" sheetId="15" r:id="rId4"/>
    <sheet name="PT2-med sector-instruments" sheetId="9" r:id="rId5"/>
    <sheet name="PT2-med sector-laundry" sheetId="8" r:id="rId6"/>
    <sheet name="PT2-industrial areas" sheetId="10" r:id="rId7"/>
    <sheet name="PT2-air conditioning systems" sheetId="16" r:id="rId8"/>
    <sheet name="PT2-chemical toilets" sheetId="18" r:id="rId9"/>
    <sheet name="PT2-private pools" sheetId="21" r:id="rId10"/>
    <sheet name="PT2-small pools" sheetId="24" r:id="rId11"/>
    <sheet name="PT2-public pools" sheetId="32" r:id="rId12"/>
    <sheet name="PT2-aquaria" sheetId="23" r:id="rId13"/>
    <sheet name="PT2-indoor fountains" sheetId="25" r:id="rId14"/>
    <sheet name="PT2-treatm.against algae-facade" sheetId="41" r:id="rId15"/>
    <sheet name="PT2-treatm.against algae-roof" sheetId="46" r:id="rId16"/>
    <sheet name="PT2-treatm.against algae-house" sheetId="42" r:id="rId17"/>
    <sheet name="Pick-lists &amp; Defaults" sheetId="3" r:id="rId18"/>
  </sheets>
  <definedNames>
    <definedName name="_xlnm._FilterDatabase" localSheetId="17" hidden="1">'Pick-lists &amp; Defaults'!$B$21:$B$25</definedName>
    <definedName name="_xlnm._FilterDatabase" localSheetId="7" hidden="1">'PT2-air conditioning systems'!$F$21</definedName>
    <definedName name="_xlnm._FilterDatabase" localSheetId="12" hidden="1">'PT2-aquaria'!#REF!</definedName>
    <definedName name="_xlnm._FilterDatabase" localSheetId="8" hidden="1">'PT2-chemical toilets'!$F$21</definedName>
    <definedName name="_xlnm._FilterDatabase" localSheetId="13" hidden="1">'PT2-indoor fountains'!#REF!</definedName>
    <definedName name="_xlnm._FilterDatabase" localSheetId="6" hidden="1">'PT2-industrial areas'!#REF!</definedName>
    <definedName name="_xlnm._FilterDatabase" localSheetId="5" hidden="1">'PT2-med sector-laundry'!$F$27</definedName>
    <definedName name="_xlnm._FilterDatabase" localSheetId="9" hidden="1">'PT2-private pools'!$G$29</definedName>
    <definedName name="_xlnm._FilterDatabase" localSheetId="11" hidden="1">'PT2-public pools'!#REF!</definedName>
    <definedName name="_xlnm._FilterDatabase" localSheetId="10" hidden="1">'PT2-small pools'!#REF!</definedName>
    <definedName name="A_appl" localSheetId="10">'PT2-small pools'!$G$27</definedName>
    <definedName name="application_method_users">'Pick-lists &amp; Defaults'!$B$83:$B$86</definedName>
    <definedName name="AREA_façade" localSheetId="14">'PT2-treatm.against algae-facade'!$D$38</definedName>
    <definedName name="AREA_façade" localSheetId="16">'PT2-treatm.against algae-house'!$D$38</definedName>
    <definedName name="AREA_roof" localSheetId="16">'PT2-treatm.against algae-house'!$D$40</definedName>
    <definedName name="AREA_roof" localSheetId="15">'PT2-treatm.against algae-roof'!$D$38</definedName>
    <definedName name="AREAsoil" localSheetId="10">'PT2-small pools'!$G$21</definedName>
    <definedName name="AREAswim" localSheetId="11">'PT2-public pools'!$G$51</definedName>
    <definedName name="Calculation_of_the_break_even_point_tonnage__regional_tonnage___ESD_RIVM_2001__p.19_20___Appendix_3" localSheetId="3">'PT2-med sector-rooms furnit obj'!$B$18</definedName>
    <definedName name="Calculation_of_the_break_even_point_tonnage__regional_tonnage___ESD_RIVM_2001__p.9_10___Appendix_3" localSheetId="2">'PT2-sanitary purposes'!$B$18</definedName>
    <definedName name="Cap_machine" localSheetId="5">'PT2-med sector-laundry'!$F$54</definedName>
    <definedName name="Cap_tube" localSheetId="5">'PT2-med sector-laundry'!$F$27</definedName>
    <definedName name="Caquaria" localSheetId="12">'PT2-aquaria'!$G$25</definedName>
    <definedName name="Cbld" localSheetId="7">'PT2-air conditioning systems'!$F$71</definedName>
    <definedName name="Cdisinf" localSheetId="4">'PT2-med sector-instruments'!$G$28</definedName>
    <definedName name="Cdisinf_machine" localSheetId="5">'PT2-med sector-laundry'!$F$60</definedName>
    <definedName name="Cdisinf_tube" localSheetId="5">'PT2-med sector-laundry'!$F$31</definedName>
    <definedName name="Cfountain" localSheetId="13">'PT2-indoor fountains'!$G$25</definedName>
    <definedName name="Clocal_soil_brush_mop_rinse" localSheetId="14">'PT2-treatm.against algae-facade'!$D$141</definedName>
    <definedName name="Clocal_soil_brush_mop_rinse" localSheetId="16">'PT2-treatm.against algae-house'!$D$156</definedName>
    <definedName name="Clocal_soil_brush_mop_rinse" localSheetId="15">'PT2-treatm.against algae-roof'!$D$142</definedName>
    <definedName name="Clocal_soil_spray_distant" localSheetId="16">'PT2-treatm.against algae-house'!$D$148</definedName>
    <definedName name="Clocal_soil_spray_distant" localSheetId="15">'PT2-treatm.against algae-roof'!$D$134</definedName>
    <definedName name="Clocal_soil_spray_rinse" localSheetId="14">'PT2-treatm.against algae-facade'!$D$139</definedName>
    <definedName name="Clocal_soil_spray_rinse" localSheetId="16">'PT2-treatm.against algae-house'!$D$154</definedName>
    <definedName name="Clocal_soil_spray_rinse" localSheetId="15">'PT2-treatm.against algae-roof'!$D$140</definedName>
    <definedName name="Clocalsoil_TIME_adjacent" localSheetId="16">'PT2-treatm.against algae-house'!$D$165</definedName>
    <definedName name="Clocalsoil_TIME_adjacent" localSheetId="15">'PT2-treatm.against algae-roof'!$D$151</definedName>
    <definedName name="Clocalsoil_TIME_appl" localSheetId="14">'PT2-treatm.against algae-facade'!$D$150</definedName>
    <definedName name="Clocalsoil_TIME_distant" localSheetId="16">'PT2-treatm.against algae-house'!$D$167</definedName>
    <definedName name="Clocalsoil_TIME_distant" localSheetId="15">'PT2-treatm.against algae-roof'!$D$153</definedName>
    <definedName name="Clocalsoil_TIME_leaching" localSheetId="14">'PT2-treatm.against algae-facade'!$D$156</definedName>
    <definedName name="Clocalsoil_TIME_leaching" localSheetId="16">'PT2-treatm.against algae-house'!$D$174</definedName>
    <definedName name="Clocalsoil_TIME_leaching" localSheetId="15">'PT2-treatm.against algae-roof'!$D$160</definedName>
    <definedName name="Cobj" localSheetId="3">'PT2-med sector-rooms furnit obj'!$F$34</definedName>
    <definedName name="Cobj_consumpt" localSheetId="3">'PT2-med sector-rooms furnit obj'!$F$104</definedName>
    <definedName name="ConsumptionPerCapita">'Pick-lists &amp; Defaults'!$B$13:$B$16</definedName>
    <definedName name="Cproc_ch" localSheetId="11">'PT2-public pools'!$G$27</definedName>
    <definedName name="Cproc_continuous" localSheetId="7">'PT2-air conditioning systems'!$F$69</definedName>
    <definedName name="Cproc_dose" localSheetId="7">'PT2-air conditioning systems'!$F$51</definedName>
    <definedName name="Cproc_peak" localSheetId="11">'PT2-public pools'!$G$57</definedName>
    <definedName name="Cproduct" localSheetId="2">'PT2-sanitary purposes'!$G$32</definedName>
    <definedName name="Cproduct_consumpt" localSheetId="2">'PT2-sanitary purposes'!$G$112</definedName>
    <definedName name="Csan" localSheetId="3">'PT2-med sector-rooms furnit obj'!$F$33</definedName>
    <definedName name="Csan_consumpt" localSheetId="3">'PT2-med sector-rooms furnit obj'!$F$103</definedName>
    <definedName name="depth_soil" localSheetId="10">'PT2-small pools'!$G$23</definedName>
    <definedName name="DEPTHswin" localSheetId="11">'PT2-public pools'!$G$53</definedName>
    <definedName name="DisinfectionSystem">'Pick-lists &amp; Defaults'!$B$22:$B$25</definedName>
    <definedName name="DisinfSystem" localSheetId="4">'PT2-med sector-instruments'!$G$26</definedName>
    <definedName name="Elocal_brush_mop_dripping" localSheetId="14">'PT2-treatm.against algae-facade'!$D$94</definedName>
    <definedName name="Elocal_brush_mop_dripping_f" localSheetId="16">'PT2-treatm.against algae-house'!$D$104</definedName>
    <definedName name="Elocal_brush_mop_dripping_r" localSheetId="16">'PT2-treatm.against algae-house'!$D$106</definedName>
    <definedName name="Elocal_brush_mop_dripping_r" localSheetId="15">'PT2-treatm.against algae-roof'!$D$96</definedName>
    <definedName name="Elocal_leach_TIME" localSheetId="14">'PT2-treatm.against algae-facade'!$D$100</definedName>
    <definedName name="Elocal_leach_TIME_f" localSheetId="16">'PT2-treatm.against algae-house'!$D$114</definedName>
    <definedName name="Elocal_leach_TIME_r" localSheetId="16">'PT2-treatm.against algae-house'!$D$116</definedName>
    <definedName name="Elocal_leach_TIME_r" localSheetId="15">'PT2-treatm.against algae-roof'!$D$102</definedName>
    <definedName name="Elocal_rinse_runoff" localSheetId="14">'PT2-treatm.against algae-facade'!$D$97</definedName>
    <definedName name="Elocal_rinse_runoff_f" localSheetId="16">'PT2-treatm.against algae-house'!$D$109</definedName>
    <definedName name="Elocal_rinse_runoff_r" localSheetId="16">'PT2-treatm.against algae-house'!$D$111</definedName>
    <definedName name="Elocal_rinse_runoff_r" localSheetId="15">'PT2-treatm.against algae-roof'!$D$99</definedName>
    <definedName name="Elocal_soil_brush_mop" localSheetId="14">'PT2-treatm.against algae-facade'!$D$120</definedName>
    <definedName name="Elocal_soil_brush_mop" localSheetId="16">'PT2-treatm.against algae-house'!$D$138</definedName>
    <definedName name="Elocal_soil_brush_mop" localSheetId="15">'PT2-treatm.against algae-roof'!$D$124</definedName>
    <definedName name="Elocal_soil_brush_mop_rinse" localSheetId="14">'PT2-treatm.against algae-facade'!$D$126</definedName>
    <definedName name="Elocal_soil_leaching_TIME" localSheetId="14">'PT2-treatm.against algae-facade'!$D$128</definedName>
    <definedName name="Elocal_soil_leaching_TIME" localSheetId="16">'PT2-treatm.against algae-house'!$D$142</definedName>
    <definedName name="Elocal_soil_leaching_TIME" localSheetId="15">'PT2-treatm.against algae-roof'!$D$128</definedName>
    <definedName name="Elocal_soil_rinse" localSheetId="14">'PT2-treatm.against algae-facade'!$D$122</definedName>
    <definedName name="Elocal_soil_rinse" localSheetId="16">'PT2-treatm.against algae-house'!$D$140</definedName>
    <definedName name="Elocal_soil_rinse" localSheetId="15">'PT2-treatm.against algae-roof'!$D$126</definedName>
    <definedName name="Elocal_soil_spray" localSheetId="14">'PT2-treatm.against algae-facade'!$D$118</definedName>
    <definedName name="Elocal_soil_spray_adjacent" localSheetId="16">'PT2-treatm.against algae-house'!$D$134</definedName>
    <definedName name="Elocal_soil_spray_adjacent" localSheetId="15">'PT2-treatm.against algae-roof'!$D$120</definedName>
    <definedName name="Elocal_soil_spray_distant" localSheetId="16">'PT2-treatm.against algae-house'!$D$136</definedName>
    <definedName name="Elocal_soil_spray_distant" localSheetId="15">'PT2-treatm.against algae-roof'!$D$122</definedName>
    <definedName name="Elocal_soil_spray_rinse" localSheetId="14">'PT2-treatm.against algae-facade'!$D$124</definedName>
    <definedName name="Elocal_spray_drift" localSheetId="14">'PT2-treatm.against algae-facade'!$D$89</definedName>
    <definedName name="Elocal_spray_drift_f" localSheetId="16">'PT2-treatm.against algae-house'!$D$95</definedName>
    <definedName name="Elocal_spray_drift_r" localSheetId="16">'PT2-treatm.against algae-house'!$D$99</definedName>
    <definedName name="Elocal_spray_drift_r" localSheetId="15">'PT2-treatm.against algae-roof'!$D$91</definedName>
    <definedName name="Elocal_spray_runoff" localSheetId="14">'PT2-treatm.against algae-facade'!$D$91</definedName>
    <definedName name="Elocal_spray_runoff_f" localSheetId="16">'PT2-treatm.against algae-house'!$D$97</definedName>
    <definedName name="Elocal_spray_runoff_r" localSheetId="16">'PT2-treatm.against algae-house'!$D$101</definedName>
    <definedName name="Elocal_spray_runoff_r" localSheetId="15">'PT2-treatm.against algae-roof'!$D$93</definedName>
    <definedName name="Emission_scenario_for_calculating_the_release_of_disinfectants_used_for_doing_biologically_contaminated_laundry_from_hospitals_in_tumbler_washing_machines__ESD_RIVM_2001__Table_3.10__p.29" localSheetId="5">'PT2-med sector-laundry'!$B$44</definedName>
    <definedName name="Emission_scenario_for_calculating_the_release_of_disinfectants_used_for_doing_biologically_contaminated_laundry_from_hospitals_in_washing_streets__ESD_RIVM_2001__Table_3.9__p.29" localSheetId="5">'PT2-med sector-laundry'!$B$15</definedName>
    <definedName name="Emission_scenario_for_calculating_the_release_of_disinfectants_used_for_sanitary_purposes_based_on_an_average_consumption__ESD_RIVM_2001__Table_2.2__p.10" localSheetId="2">'PT2-sanitary purposes'!$B$93</definedName>
    <definedName name="Emission_scenario_for_calculating_the_release_of_disinfectants_used_for_sanitary_purposes_in_hospitals_based_on_the_amount_of_solution_of_disinfectant_used_on_a_day__ESD_RIVM_2001__Table_3.6__p.20" localSheetId="3">'PT2-med sector-rooms furnit obj'!$B$88</definedName>
    <definedName name="Emission_scenario_for_calculating_the_releases_of_disinfectants_used_for_sanitary_purposes_based_on_the_annual_tonnage_applied__ESD_RIVM_2001__Table_2.1__p.9" localSheetId="2">'PT2-sanitary purposes'!$B$55</definedName>
    <definedName name="Emission_scenario_for_calculating_the_releases_of_disinfectants_used_for_sanitary_purposes_in_hospitals_based_on_the_annual_tonnage_applied__ESD_RIVM_2001__Table_3.5__p.19" localSheetId="3">'PT2-med sector-rooms furnit obj'!$B$59</definedName>
    <definedName name="Emission_scenario_for_calculating_the_releases_of_disinfectants_used_in_hospitals_for_disinfection_of_other_contaminated_instruments__ESD_RIVM_2001__Table_3.8__p.26" localSheetId="4">'PT2-med sector-instruments'!$B$65</definedName>
    <definedName name="Emission_scenario_for_calculating_the_releases_of_disinfectants_used_in_hospitals_for_disinfection_of_scopes_and_other_articles_in_washers_disinfectors" localSheetId="4">'PT2-med sector-instruments'!$B$15</definedName>
    <definedName name="Emission_scenario_for_calculating_the_releases_of_disinfectants_used_in_industrial_areas__ESD_JRC_2011__Table_2__p.12___TAB_ENV_24__Sept_2015" localSheetId="6">'PT2-industrial areas'!$B$9</definedName>
    <definedName name="Emission_scenario_for_calculating_the_releases_to_wastewater_due_to_the_preparation_for_wintering__peak_emission" localSheetId="9">'PT2-private pools'!$B$53</definedName>
    <definedName name="Emission_scenario_for_calculating_the_releases_to_wastewater_due_to_the_preparation_for_wintering__peak_emission" localSheetId="11">'PT2-public pools'!$B$41</definedName>
    <definedName name="Emission_scenario_for_calculating_the_releases_to_wastewater_following_the_cleaning_of_the_filtration_system__chronic_emission" localSheetId="9">'PT2-private pools'!$B$15</definedName>
    <definedName name="Emission_scenario_for_public_swimming_pools_–_Chronic_releases">'PT2-public pools'!$B$15</definedName>
    <definedName name="Emission_scenario_for_public_swimming_pools_–_Peak_emission_scenario">'PT2-public pools'!$B$41</definedName>
    <definedName name="Emission_scenarios_for_disinfectants_used_in_public_swimming_pools__TAB">'PT2-public pools'!$B$4</definedName>
    <definedName name="Ep_ch" localSheetId="11">'PT2-public pools'!$G$31</definedName>
    <definedName name="Ep_peak" localSheetId="11">'PT2-public pools'!$G$59</definedName>
    <definedName name="F_rel" localSheetId="11">'PT2-public pools'!$G$55</definedName>
    <definedName name="F3_water" localSheetId="3">'PT2-med sector-rooms furnit obj'!$F$42</definedName>
    <definedName name="F3water_ton" localSheetId="3">'PT2-med sector-rooms furnit obj'!$F$75</definedName>
    <definedName name="F4_water_consumpt" localSheetId="2">'PT2-sanitary purposes'!$G$108</definedName>
    <definedName name="F4_water_ton" localSheetId="2">'PT2-sanitary purposes'!$G$74</definedName>
    <definedName name="Fair_consumpt" localSheetId="2">'PT2-sanitary purposes'!$G$110</definedName>
    <definedName name="Fair_ton" localSheetId="2">'PT2-sanitary purposes'!$G$76</definedName>
    <definedName name="Fcarry_over" localSheetId="4">'PT2-med sector-instruments'!$G$41</definedName>
    <definedName name="Fdis" localSheetId="8">'PT2-chemical toilets'!$F$33</definedName>
    <definedName name="Fdisint" localSheetId="2">'PT2-sanitary purposes'!$G$72</definedName>
    <definedName name="Fdisint_" localSheetId="2">'PT2-sanitary purposes'!$G$106</definedName>
    <definedName name="Fdrift" localSheetId="14">'PT2-treatm.against algae-facade'!$D$42</definedName>
    <definedName name="Fdrift" localSheetId="16">'PT2-treatm.against algae-house'!$D$44</definedName>
    <definedName name="Fdrift" localSheetId="15">'PT2-treatm.against algae-roof'!$D$42</definedName>
    <definedName name="Fdripping" localSheetId="14">'PT2-treatm.against algae-facade'!$D$46</definedName>
    <definedName name="Fdripping" localSheetId="16">'PT2-treatm.against algae-house'!$D$48</definedName>
    <definedName name="Fdripping" localSheetId="15">'PT2-treatm.against algae-roof'!$D$46</definedName>
    <definedName name="Felim" localSheetId="14">'PT2-treatm.against algae-facade'!$D$54</definedName>
    <definedName name="Felim" localSheetId="16">'PT2-treatm.against algae-house'!$D$56</definedName>
    <definedName name="Felim" localSheetId="15">'PT2-treatm.against algae-roof'!$D$54</definedName>
    <definedName name="Fform" localSheetId="7">'PT2-air conditioning systems'!$F$23</definedName>
    <definedName name="Fform" localSheetId="8">'PT2-chemical toilets'!$F$21</definedName>
    <definedName name="Fform" localSheetId="14">'PT2-treatm.against algae-facade'!$D$22</definedName>
    <definedName name="Fform" localSheetId="16">'PT2-treatm.against algae-house'!$D$22</definedName>
    <definedName name="Fform" localSheetId="15">'PT2-treatm.against algae-roof'!$D$22</definedName>
    <definedName name="Fhospital" localSheetId="3">'PT2-med sector-rooms furnit obj'!$F$40</definedName>
    <definedName name="Fhospital_ton" localSheetId="3">'PT2-med sector-rooms furnit obj'!$F$73</definedName>
    <definedName name="fhouse" localSheetId="14">'PT2-treatm.against algae-facade'!$D$32</definedName>
    <definedName name="fhouse" localSheetId="16">'PT2-treatm.against algae-house'!$D$32</definedName>
    <definedName name="fhouse" localSheetId="15">'PT2-treatm.against algae-roof'!$D$32</definedName>
    <definedName name="Finfluent" localSheetId="8">'PT2-chemical toilets'!$F$35</definedName>
    <definedName name="Fleached" localSheetId="14">'PT2-treatm.against algae-facade'!$D$65</definedName>
    <definedName name="Fleached" localSheetId="16">'PT2-treatm.against algae-house'!$D$67</definedName>
    <definedName name="Fleached" localSheetId="15">'PT2-treatm.against algae-roof'!$D$65</definedName>
    <definedName name="Fmainsource" localSheetId="2">'PT2-sanitary purposes'!$G$38</definedName>
    <definedName name="Fmainsource_ton" localSheetId="2">'PT2-sanitary purposes'!$G$70</definedName>
    <definedName name="Fmarket" localSheetId="12">'PT2-aquaria'!$G$29</definedName>
    <definedName name="Fmarket" localSheetId="13">'PT2-indoor fountains'!$G$29</definedName>
    <definedName name="Fobj3_water" localSheetId="3">'PT2-med sector-rooms furnit obj'!$F$30</definedName>
    <definedName name="Fobj3water" localSheetId="3">'PT2-med sector-rooms furnit obj'!$F$100</definedName>
    <definedName name="Fpenetr" localSheetId="2">'PT2-sanitary purposes'!$G$36</definedName>
    <definedName name="Fpenetr_consumpt" localSheetId="2">'PT2-sanitary purposes'!$G$116</definedName>
    <definedName name="Fred_machine" localSheetId="5">'PT2-med sector-laundry'!$F$62</definedName>
    <definedName name="Fred_tube" localSheetId="5">'PT2-med sector-laundry'!$F$33</definedName>
    <definedName name="Freg" localSheetId="2">'PT2-sanitary purposes'!$G$68</definedName>
    <definedName name="Freg_ton" localSheetId="3">'PT2-med sector-rooms furnit obj'!$F$71</definedName>
    <definedName name="Frep" localSheetId="12">'PT2-aquaria'!$G$23</definedName>
    <definedName name="Frep" localSheetId="13">'PT2-indoor fountains'!$G$23</definedName>
    <definedName name="Frinse" localSheetId="14">'PT2-treatm.against algae-facade'!$D$59</definedName>
    <definedName name="Frinse" localSheetId="16">'PT2-treatm.against algae-house'!$D$61</definedName>
    <definedName name="Frinse" localSheetId="15">'PT2-treatm.against algae-roof'!$D$59</definedName>
    <definedName name="Frunoff" localSheetId="14">'PT2-treatm.against algae-facade'!$D$44</definedName>
    <definedName name="Frunoff" localSheetId="16">'PT2-treatm.against algae-house'!$D$46</definedName>
    <definedName name="Frunoff" localSheetId="15">'PT2-treatm.against algae-roof'!$D$44</definedName>
    <definedName name="Frunoff_rinse" localSheetId="14">'PT2-treatm.against algae-facade'!$D$52</definedName>
    <definedName name="Frunoff_rinse" localSheetId="16">'PT2-treatm.against algae-house'!$D$54</definedName>
    <definedName name="Frunoff_rinse" localSheetId="15">'PT2-treatm.against algae-roof'!$D$52</definedName>
    <definedName name="Fsan3_water" localSheetId="3">'PT2-med sector-rooms furnit obj'!$F$29</definedName>
    <definedName name="Fsan3water" localSheetId="3">'PT2-med sector-rooms furnit obj'!$F$99</definedName>
    <definedName name="Fwater" localSheetId="12">'PT2-aquaria'!$G$27</definedName>
    <definedName name="Fwater" localSheetId="13">'PT2-indoor fountains'!$G$27</definedName>
    <definedName name="Fwater" localSheetId="4">'PT2-med sector-instruments'!$G$49</definedName>
    <definedName name="HRT" localSheetId="7">'PT2-air conditioning systems'!$F$45</definedName>
    <definedName name="IndustrialArea">'Pick-lists &amp; Defaults'!$B$35:$B$36</definedName>
    <definedName name="k" localSheetId="14">'PT2-treatm.against algae-facade'!$D$80</definedName>
    <definedName name="k" localSheetId="16">'PT2-treatm.against algae-house'!$D$86</definedName>
    <definedName name="k" localSheetId="15">'PT2-treatm.against algae-roof'!$D$82</definedName>
    <definedName name="Kdeg" localSheetId="7">'PT2-air conditioning systems'!$F$31</definedName>
    <definedName name="kdeg_disinf" localSheetId="4">'PT2-med sector-instruments'!$G$75</definedName>
    <definedName name="kdegdisinf" localSheetId="4">'PT2-med sector-instruments'!$G$43</definedName>
    <definedName name="Ksoil_water" localSheetId="14">'PT2-treatm.against algae-facade'!$D$78</definedName>
    <definedName name="Ksoil_water" localSheetId="16">'PT2-treatm.against algae-house'!$D$84</definedName>
    <definedName name="Ksoil_water" localSheetId="15">'PT2-treatm.against algae-roof'!$D$80</definedName>
    <definedName name="Ksyst" localSheetId="7">'PT2-air conditioning systems'!$F$47</definedName>
    <definedName name="MoA">'Pick-lists &amp; Defaults'!$B$57:$B$59</definedName>
    <definedName name="n" localSheetId="7">'PT2-air conditioning systems'!$F$61</definedName>
    <definedName name="N_visit" localSheetId="11">'PT2-public pools'!$G$25</definedName>
    <definedName name="Nappl" localSheetId="10">'PT2-small pools'!$G$29</definedName>
    <definedName name="Naquaria" localSheetId="12">'PT2-aquaria'!$G$21</definedName>
    <definedName name="Nb" localSheetId="5">'PT2-med sector-laundry'!$F$56</definedName>
    <definedName name="Nbath" localSheetId="4">'PT2-med sector-instruments'!$G$47</definedName>
    <definedName name="Nfountain" localSheetId="13">'PT2-indoor fountains'!$G$21</definedName>
    <definedName name="Nhouse" localSheetId="14">'PT2-treatm.against algae-facade'!$D$30</definedName>
    <definedName name="Nhouse" localSheetId="16">'PT2-treatm.against algae-house'!$D$30</definedName>
    <definedName name="Nhouse" localSheetId="15">'PT2-treatm.against algae-roof'!$D$30</definedName>
    <definedName name="nhouses_applic_city" localSheetId="14">'PT2-treatm.against algae-facade'!$D$34</definedName>
    <definedName name="nhouses_applic_city" localSheetId="16">'PT2-treatm.against algae-house'!$D$34</definedName>
    <definedName name="nhouses_applic_city" localSheetId="15">'PT2-treatm.against algae-roof'!$D$34</definedName>
    <definedName name="nhouses_applic_countryside" localSheetId="14">'PT2-treatm.against algae-facade'!$D$36</definedName>
    <definedName name="nhouses_applic_countryside" localSheetId="16">'PT2-treatm.against algae-house'!$D$36</definedName>
    <definedName name="nhouses_applic_countryside" localSheetId="15">'PT2-treatm.against algae-roof'!$D$36</definedName>
    <definedName name="Nlocal" localSheetId="2">'PT2-sanitary purposes'!$G$30</definedName>
    <definedName name="Nlocal_consumpt" localSheetId="2">'PT2-sanitary purposes'!$G$104</definedName>
    <definedName name="Nm" localSheetId="5">'PT2-med sector-laundry'!$F$25</definedName>
    <definedName name="Nrep_max" localSheetId="4">'PT2-med sector-instruments'!$G$35</definedName>
    <definedName name="Ntank" localSheetId="8">'PT2-chemical toilets'!$F$31</definedName>
    <definedName name="PoolsLocation">'Pick-lists &amp; Defaults'!$B$47:$B$49</definedName>
    <definedName name="PoolsReleases">'Pick-lists &amp; Defaults'!$B$52:$B$54</definedName>
    <definedName name="Q_leach_façade" localSheetId="14">'PT2-treatm.against algae-facade'!$D$69</definedName>
    <definedName name="Q_leach_façade" localSheetId="16">'PT2-treatm.against algae-house'!$D$71</definedName>
    <definedName name="Q_leach_roof" localSheetId="16">'PT2-treatm.against algae-house'!$D$73</definedName>
    <definedName name="Q_leach_roof" localSheetId="15">'PT2-treatm.against algae-roof'!$D$69</definedName>
    <definedName name="Qai_tank" localSheetId="8">'PT2-chemical toilets'!$F$41</definedName>
    <definedName name="Qbld" localSheetId="7">'PT2-air conditioning systems'!$F$27</definedName>
    <definedName name="Qcirc" localSheetId="7">'PT2-air conditioning systems'!$F$29</definedName>
    <definedName name="Qformcont" localSheetId="7">'PT2-air conditioning systems'!$F$21</definedName>
    <definedName name="Qformevent" localSheetId="7">'PT2-air conditioning systems'!$F$19</definedName>
    <definedName name="Qmachine_bath" localSheetId="4">'PT2-med sector-instruments'!$G$30</definedName>
    <definedName name="Qpool" localSheetId="10">'PT2-small pools'!$G$35</definedName>
    <definedName name="Qproduct" localSheetId="2">'PT2-sanitary purposes'!$G$34</definedName>
    <definedName name="Qproduct_consumpt" localSheetId="2">'PT2-sanitary purposes'!$G$114</definedName>
    <definedName name="Qwater_obj" localSheetId="3">'PT2-med sector-rooms furnit obj'!$F$38</definedName>
    <definedName name="Qwater_san" localSheetId="3">'PT2-med sector-rooms furnit obj'!$F$37</definedName>
    <definedName name="Qwaterobj" localSheetId="3">'PT2-med sector-rooms furnit obj'!$F$108</definedName>
    <definedName name="Qwatersan" localSheetId="3">'PT2-med sector-rooms furnit obj'!$F$107</definedName>
    <definedName name="Qyeardisinf" localSheetId="4">'PT2-med sector-instruments'!$G$71</definedName>
    <definedName name="RELEASEcontT" localSheetId="7">'PT2-air conditioning systems'!$F$73</definedName>
    <definedName name="RELEASEshockintT" localSheetId="7">'PT2-air conditioning systems'!$F$63</definedName>
    <definedName name="RELEASEshockT" localSheetId="7">'PT2-air conditioning systems'!$F$55</definedName>
    <definedName name="RHOform" localSheetId="8">'PT2-chemical toilets'!$F$23</definedName>
    <definedName name="RHOform" localSheetId="14">'PT2-treatm.against algae-facade'!$D$40</definedName>
    <definedName name="RHOform" localSheetId="16">'PT2-treatm.against algae-house'!$D$42</definedName>
    <definedName name="RHOform" localSheetId="15">'PT2-treatm.against algae-roof'!$D$40</definedName>
    <definedName name="RHOsoil" localSheetId="10">'PT2-small pools'!$G$25</definedName>
    <definedName name="RHOsoil" localSheetId="14">'PT2-treatm.against algae-facade'!$D$76</definedName>
    <definedName name="RHOsoil" localSheetId="16">'PT2-treatm.against algae-house'!$D$82</definedName>
    <definedName name="RHOsoil" localSheetId="15">'PT2-treatm.against algae-roof'!$D$78</definedName>
    <definedName name="Surface">'Pick-lists &amp; Defaults'!$D$31:$D$32</definedName>
    <definedName name="Tcont" localSheetId="7">'PT2-air conditioning systems'!$F$37</definedName>
    <definedName name="Temission" localSheetId="2">'PT2-sanitary purposes'!$G$42</definedName>
    <definedName name="Temission3" localSheetId="4">'PT2-med sector-instruments'!$G$73</definedName>
    <definedName name="Temission3" localSheetId="3">'PT2-med sector-rooms furnit obj'!$F$44</definedName>
    <definedName name="Temission3_ton" localSheetId="3">'PT2-med sector-rooms furnit obj'!$F$77</definedName>
    <definedName name="Temission4_ton" localSheetId="2">'PT2-sanitary purposes'!$G$80</definedName>
    <definedName name="TIME" localSheetId="14">'PT2-treatm.against algae-facade'!$D$67</definedName>
    <definedName name="TIME" localSheetId="16">'PT2-treatm.against algae-house'!$D$69</definedName>
    <definedName name="TIME" localSheetId="15">'PT2-treatm.against algae-roof'!$D$67</definedName>
    <definedName name="Tint" localSheetId="7">'PT2-air conditioning systems'!$F$39</definedName>
    <definedName name="TONNAGE" localSheetId="3">'PT2-med sector-rooms furnit obj'!$F$69</definedName>
    <definedName name="TONNAGE" localSheetId="2">'PT2-sanitary purposes'!$G$66</definedName>
    <definedName name="Trepl" localSheetId="4">'PT2-med sector-instruments'!$G$39</definedName>
    <definedName name="Trepshock" localSheetId="7">'PT2-air conditioning systems'!$F$35</definedName>
    <definedName name="Tshock" localSheetId="7">'PT2-air conditioning systems'!$F$33</definedName>
    <definedName name="type_of_users">'Pick-lists &amp; Defaults'!$B$39:$B$41</definedName>
    <definedName name="users">'Pick-lists &amp; Defaults'!$B$7:$B$9</definedName>
    <definedName name="vap_fog">'Pick-lists &amp; Defaults'!$B$31:$B$32</definedName>
    <definedName name="Vaquaria" localSheetId="12">'PT2-aquaria'!$G$19</definedName>
    <definedName name="Vform" localSheetId="8">'PT2-chemical toilets'!$F$19</definedName>
    <definedName name="Vform" localSheetId="14">'PT2-treatm.against algae-facade'!$D$24</definedName>
    <definedName name="Vform" localSheetId="16">'PT2-treatm.against algae-house'!$D$24</definedName>
    <definedName name="Vform" localSheetId="15">'PT2-treatm.against algae-roof'!$D$24</definedName>
    <definedName name="Vfountain" localSheetId="13">'PT2-indoor fountains'!$G$19</definedName>
    <definedName name="Vliquid" localSheetId="8">'PT2-chemical toilets'!$F$25</definedName>
    <definedName name="Vpool" localSheetId="10">'PT2-small pools'!$G$19</definedName>
    <definedName name="Vproduct_machine" localSheetId="5">'PT2-med sector-laundry'!$F$58</definedName>
    <definedName name="Vproduct_tube" localSheetId="5">'PT2-med sector-laundry'!$F$29</definedName>
    <definedName name="Vrepl" localSheetId="11">'PT2-public pools'!$G$29</definedName>
    <definedName name="Vsewage" localSheetId="8">'PT2-chemical toilets'!$F$27</definedName>
    <definedName name="Vsoil_adjacent" localSheetId="16">'PT2-treatm.against algae-house'!$D$78</definedName>
    <definedName name="Vsoil_adjacent" localSheetId="15">'PT2-treatm.against algae-roof'!$D$74</definedName>
    <definedName name="Vsoil_distant" localSheetId="16">'PT2-treatm.against algae-house'!$D$80</definedName>
    <definedName name="Vsoil_distant" localSheetId="15">'PT2-treatm.against algae-roof'!$D$76</definedName>
    <definedName name="Vsoil_facade" localSheetId="14">'PT2-treatm.against algae-facade'!$D$74</definedName>
    <definedName name="Vsyst" localSheetId="7">'PT2-air conditioning systems'!$F$25</definedName>
    <definedName name="Vtank" localSheetId="8">'PT2-chemical toilets'!$F$29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6" i="42" l="1"/>
  <c r="D114" i="42"/>
  <c r="D102" i="46"/>
  <c r="D100" i="41"/>
  <c r="D153" i="46"/>
  <c r="D106" i="41"/>
  <c r="D99" i="46"/>
  <c r="D126" i="46" s="1"/>
  <c r="D138" i="46" s="1"/>
  <c r="D46" i="46"/>
  <c r="D96" i="46" s="1"/>
  <c r="D44" i="46"/>
  <c r="D42" i="46"/>
  <c r="D91" i="46" s="1"/>
  <c r="D34" i="46"/>
  <c r="D48" i="42"/>
  <c r="D104" i="42" s="1"/>
  <c r="D46" i="42"/>
  <c r="D101" i="42" s="1"/>
  <c r="D44" i="42"/>
  <c r="D99" i="42" s="1"/>
  <c r="D42" i="41"/>
  <c r="D89" i="41" s="1"/>
  <c r="D46" i="41"/>
  <c r="D94" i="41" s="1"/>
  <c r="D44" i="41"/>
  <c r="D91" i="41" s="1"/>
  <c r="D111" i="42"/>
  <c r="D109" i="42"/>
  <c r="D34" i="42"/>
  <c r="D97" i="41"/>
  <c r="D122" i="41" s="1"/>
  <c r="D137" i="41" s="1"/>
  <c r="D34" i="41"/>
  <c r="D106" i="42" l="1"/>
  <c r="D128" i="42" s="1"/>
  <c r="D67" i="42"/>
  <c r="D58" i="42"/>
  <c r="D95" i="42"/>
  <c r="D124" i="42"/>
  <c r="D136" i="42"/>
  <c r="D148" i="42" s="1"/>
  <c r="D114" i="46"/>
  <c r="D65" i="46"/>
  <c r="D116" i="46" s="1"/>
  <c r="D56" i="46"/>
  <c r="D108" i="46"/>
  <c r="D124" i="46"/>
  <c r="D110" i="46"/>
  <c r="D124" i="41"/>
  <c r="D139" i="41" s="1"/>
  <c r="D104" i="41"/>
  <c r="D108" i="41"/>
  <c r="D65" i="41"/>
  <c r="D56" i="41"/>
  <c r="D122" i="42"/>
  <c r="D93" i="46"/>
  <c r="D97" i="42"/>
  <c r="D126" i="42" s="1"/>
  <c r="D126" i="41"/>
  <c r="D141" i="41" s="1"/>
  <c r="D112" i="41"/>
  <c r="D120" i="41"/>
  <c r="D135" i="41" s="1"/>
  <c r="D118" i="41"/>
  <c r="D133" i="41" s="1"/>
  <c r="D110" i="41"/>
  <c r="D140" i="42"/>
  <c r="D152" i="42" s="1"/>
  <c r="F55" i="16"/>
  <c r="H35" i="10"/>
  <c r="D138" i="42" l="1"/>
  <c r="D167" i="42"/>
  <c r="D171" i="42" s="1"/>
  <c r="D128" i="46"/>
  <c r="D144" i="46" s="1"/>
  <c r="D112" i="46"/>
  <c r="D120" i="46"/>
  <c r="D122" i="46"/>
  <c r="D134" i="46" s="1"/>
  <c r="D157" i="46" s="1"/>
  <c r="D106" i="46"/>
  <c r="D136" i="46"/>
  <c r="D142" i="46"/>
  <c r="D128" i="41"/>
  <c r="D134" i="42"/>
  <c r="D120" i="42"/>
  <c r="H62" i="8"/>
  <c r="H33" i="8"/>
  <c r="I106" i="1"/>
  <c r="G42" i="1"/>
  <c r="I72" i="1"/>
  <c r="G80" i="1"/>
  <c r="G88" i="1" s="1"/>
  <c r="D130" i="42" l="1"/>
  <c r="D140" i="46"/>
  <c r="D151" i="46" s="1"/>
  <c r="D155" i="46" s="1"/>
  <c r="D132" i="46"/>
  <c r="D143" i="41"/>
  <c r="D150" i="41"/>
  <c r="D152" i="41" s="1"/>
  <c r="D156" i="41"/>
  <c r="D158" i="41" s="1"/>
  <c r="D114" i="41"/>
  <c r="D160" i="46"/>
  <c r="D162" i="46" s="1"/>
  <c r="D142" i="42"/>
  <c r="D150" i="42"/>
  <c r="D156" i="42"/>
  <c r="D154" i="42"/>
  <c r="D146" i="42"/>
  <c r="G86" i="1"/>
  <c r="I110" i="1"/>
  <c r="I76" i="1"/>
  <c r="D174" i="42" l="1"/>
  <c r="D176" i="42" s="1"/>
  <c r="D158" i="42"/>
  <c r="D165" i="42"/>
  <c r="D169" i="42" s="1"/>
  <c r="C70" i="3"/>
  <c r="F75" i="3"/>
  <c r="H54" i="8" l="1"/>
  <c r="G65" i="32" l="1"/>
  <c r="G37" i="32"/>
  <c r="I31" i="32"/>
  <c r="I25" i="32"/>
  <c r="I59" i="32" l="1"/>
  <c r="I55" i="32"/>
  <c r="I75" i="21"/>
  <c r="I71" i="21"/>
  <c r="I53" i="32"/>
  <c r="I51" i="32"/>
  <c r="F27" i="10" l="1"/>
  <c r="G27" i="10"/>
  <c r="E27" i="10"/>
  <c r="G23" i="10"/>
  <c r="F41" i="10" l="1"/>
  <c r="F43" i="10"/>
  <c r="G56" i="9"/>
  <c r="G35" i="25" l="1"/>
  <c r="I23" i="25"/>
  <c r="I19" i="25"/>
  <c r="I29" i="25"/>
  <c r="I27" i="25"/>
  <c r="I21" i="25"/>
  <c r="G35" i="24"/>
  <c r="G37" i="24" s="1"/>
  <c r="I23" i="24"/>
  <c r="I21" i="24"/>
  <c r="I19" i="24"/>
  <c r="I25" i="24"/>
  <c r="I29" i="24"/>
  <c r="G35" i="23"/>
  <c r="I29" i="23"/>
  <c r="I27" i="23"/>
  <c r="I23" i="23"/>
  <c r="I21" i="23"/>
  <c r="I19" i="23"/>
  <c r="F50" i="15" l="1"/>
  <c r="F47" i="16" l="1"/>
  <c r="G30" i="9"/>
  <c r="G58" i="9" s="1"/>
  <c r="G69" i="21"/>
  <c r="G79" i="21"/>
  <c r="G31" i="21"/>
  <c r="G40" i="21"/>
  <c r="F61" i="16"/>
  <c r="F51" i="16"/>
  <c r="F117" i="15"/>
  <c r="F116" i="15"/>
  <c r="F115" i="15"/>
  <c r="F83" i="15"/>
  <c r="G114" i="1"/>
  <c r="G34" i="1"/>
  <c r="G48" i="1" s="1"/>
  <c r="G81" i="9"/>
  <c r="I65" i="21"/>
  <c r="I34" i="21"/>
  <c r="I27" i="21"/>
  <c r="I36" i="21"/>
  <c r="F41" i="18"/>
  <c r="F43" i="18" s="1"/>
  <c r="H35" i="18"/>
  <c r="H33" i="18"/>
  <c r="H31" i="18"/>
  <c r="H29" i="18"/>
  <c r="H27" i="18"/>
  <c r="H25" i="18"/>
  <c r="H19" i="18"/>
  <c r="F57" i="16"/>
  <c r="F69" i="16"/>
  <c r="F71" i="16" s="1"/>
  <c r="F73" i="16" s="1"/>
  <c r="F75" i="16" s="1"/>
  <c r="F45" i="16"/>
  <c r="H39" i="16"/>
  <c r="H37" i="16"/>
  <c r="H35" i="16"/>
  <c r="H29" i="16"/>
  <c r="H27" i="16"/>
  <c r="H25" i="16"/>
  <c r="H33" i="10"/>
  <c r="H31" i="10"/>
  <c r="H29" i="10"/>
  <c r="H25" i="10"/>
  <c r="F68" i="8"/>
  <c r="H56" i="8"/>
  <c r="F39" i="8"/>
  <c r="H27" i="8"/>
  <c r="H25" i="8"/>
  <c r="G83" i="9"/>
  <c r="I73" i="9"/>
  <c r="I71" i="9"/>
  <c r="I75" i="9"/>
  <c r="I41" i="9"/>
  <c r="I43" i="9"/>
  <c r="I39" i="9"/>
  <c r="I35" i="9"/>
  <c r="H108" i="15"/>
  <c r="H107" i="15"/>
  <c r="H100" i="15"/>
  <c r="H99" i="15"/>
  <c r="H77" i="15"/>
  <c r="H75" i="15"/>
  <c r="H73" i="15"/>
  <c r="F52" i="15"/>
  <c r="F51" i="15"/>
  <c r="H44" i="15"/>
  <c r="H42" i="15"/>
  <c r="H40" i="15"/>
  <c r="H38" i="15"/>
  <c r="H37" i="15"/>
  <c r="H30" i="15"/>
  <c r="H29" i="15"/>
  <c r="H71" i="15"/>
  <c r="I116" i="1"/>
  <c r="I108" i="1"/>
  <c r="I104" i="1"/>
  <c r="I36" i="1"/>
  <c r="I30" i="1"/>
  <c r="I38" i="1"/>
  <c r="I70" i="1"/>
  <c r="H31" i="8"/>
  <c r="I28" i="9"/>
  <c r="I74" i="1"/>
  <c r="I68" i="1"/>
  <c r="G57" i="9" l="1"/>
  <c r="G124" i="1"/>
  <c r="G122" i="1"/>
  <c r="G46" i="21"/>
  <c r="G48" i="21" s="1"/>
  <c r="G87" i="21"/>
  <c r="G85" i="21"/>
  <c r="I34" i="1"/>
  <c r="I114" i="1"/>
  <c r="F63" i="16" a="1"/>
  <c r="F63" i="16" l="1"/>
  <c r="F65" i="16" s="1"/>
</calcChain>
</file>

<file path=xl/sharedStrings.xml><?xml version="1.0" encoding="utf-8"?>
<sst xmlns="http://schemas.openxmlformats.org/spreadsheetml/2006/main" count="2260" uniqueCount="831">
  <si>
    <t>Input</t>
  </si>
  <si>
    <t xml:space="preserve">Fraction for the region </t>
  </si>
  <si>
    <t>Fraction released to wastewater</t>
  </si>
  <si>
    <t>Output</t>
  </si>
  <si>
    <t>TONNAGE</t>
  </si>
  <si>
    <t>Variable/parameter</t>
  </si>
  <si>
    <t>Unit</t>
  </si>
  <si>
    <t>Symbol</t>
  </si>
  <si>
    <t>[-]</t>
  </si>
  <si>
    <t>S/D/O/P</t>
  </si>
  <si>
    <t>S</t>
  </si>
  <si>
    <t>Value</t>
  </si>
  <si>
    <t>O</t>
  </si>
  <si>
    <t>Number of inhabitants feeding one STP</t>
  </si>
  <si>
    <t>Nlocal</t>
  </si>
  <si>
    <t>Fraction of the main source (STP)</t>
  </si>
  <si>
    <t xml:space="preserve">Relevant tonnage in EU for this application </t>
  </si>
  <si>
    <t xml:space="preserve">Instructions for using the table: </t>
  </si>
  <si>
    <t>1. Enter the TONNAGE value.</t>
  </si>
  <si>
    <r>
      <t>F</t>
    </r>
    <r>
      <rPr>
        <sz val="8"/>
        <color theme="1"/>
        <rFont val="Verdana"/>
        <family val="2"/>
      </rPr>
      <t>reg</t>
    </r>
  </si>
  <si>
    <t xml:space="preserve">Active substance in product </t>
  </si>
  <si>
    <r>
      <t>C</t>
    </r>
    <r>
      <rPr>
        <vertAlign val="subscript"/>
        <sz val="10"/>
        <color theme="1"/>
        <rFont val="Verdana"/>
        <family val="2"/>
      </rPr>
      <t>product</t>
    </r>
  </si>
  <si>
    <t>Consumption per capita</t>
  </si>
  <si>
    <t xml:space="preserve">Select </t>
  </si>
  <si>
    <t>General purpose (tiles, floors, sinks)</t>
  </si>
  <si>
    <t>Lavatory</t>
  </si>
  <si>
    <r>
      <t>Q</t>
    </r>
    <r>
      <rPr>
        <vertAlign val="subscript"/>
        <sz val="10"/>
        <color theme="1"/>
        <rFont val="Verdana"/>
        <family val="2"/>
      </rPr>
      <t>product</t>
    </r>
  </si>
  <si>
    <t>Pick list: ESD Table 2.2</t>
  </si>
  <si>
    <r>
      <t>F</t>
    </r>
    <r>
      <rPr>
        <vertAlign val="subscript"/>
        <sz val="10"/>
        <color theme="1"/>
        <rFont val="Verdana"/>
        <family val="2"/>
      </rPr>
      <t>penetr</t>
    </r>
  </si>
  <si>
    <t>Penetration factor of disinfectant</t>
  </si>
  <si>
    <t xml:space="preserve">Break-even point tonnage </t>
  </si>
  <si>
    <t>Break-even point tonnage for sanitary purposes</t>
  </si>
  <si>
    <t xml:space="preserve">Sanitary purposes </t>
  </si>
  <si>
    <t>Brushes</t>
  </si>
  <si>
    <t>Concentration at which active substance is used</t>
  </si>
  <si>
    <r>
      <t>C</t>
    </r>
    <r>
      <rPr>
        <vertAlign val="subscript"/>
        <sz val="10"/>
        <color theme="1"/>
        <rFont val="Verdana"/>
        <family val="2"/>
      </rPr>
      <t>san</t>
    </r>
  </si>
  <si>
    <r>
      <t>C</t>
    </r>
    <r>
      <rPr>
        <vertAlign val="subscript"/>
        <sz val="10"/>
        <color theme="1"/>
        <rFont val="Verdana"/>
        <family val="2"/>
      </rPr>
      <t>obj</t>
    </r>
  </si>
  <si>
    <t>Amount of water with active substance</t>
  </si>
  <si>
    <r>
      <t>Q</t>
    </r>
    <r>
      <rPr>
        <vertAlign val="subscript"/>
        <sz val="10"/>
        <color theme="1"/>
        <rFont val="Verdana"/>
        <family val="2"/>
      </rPr>
      <t>water_san</t>
    </r>
  </si>
  <si>
    <r>
      <t>Q</t>
    </r>
    <r>
      <rPr>
        <vertAlign val="subscript"/>
        <sz val="10"/>
        <color theme="1"/>
        <rFont val="Verdana"/>
        <family val="2"/>
      </rPr>
      <t>water_obj</t>
    </r>
  </si>
  <si>
    <t>Fraction for the hospital</t>
  </si>
  <si>
    <r>
      <t>F</t>
    </r>
    <r>
      <rPr>
        <vertAlign val="subscript"/>
        <sz val="10"/>
        <color theme="1"/>
        <rFont val="Verdana"/>
        <family val="2"/>
      </rPr>
      <t>hospital</t>
    </r>
  </si>
  <si>
    <r>
      <t>Temission</t>
    </r>
    <r>
      <rPr>
        <vertAlign val="subscript"/>
        <sz val="10"/>
        <color theme="1"/>
        <rFont val="Verdana"/>
        <family val="2"/>
      </rPr>
      <t>3</t>
    </r>
  </si>
  <si>
    <t>TONNAGEREG</t>
  </si>
  <si>
    <t>Above this regional tonnage the scenario based on the tonnage should be applied preferably.</t>
  </si>
  <si>
    <t>A) Replacement</t>
  </si>
  <si>
    <t>B) Once-through</t>
  </si>
  <si>
    <t xml:space="preserve">Replacement interval </t>
  </si>
  <si>
    <t>Fraction carry-over</t>
  </si>
  <si>
    <t>Disinfection system</t>
  </si>
  <si>
    <t>Select</t>
  </si>
  <si>
    <t>Replacement</t>
  </si>
  <si>
    <t>Once-through</t>
  </si>
  <si>
    <r>
      <t>C</t>
    </r>
    <r>
      <rPr>
        <vertAlign val="subscript"/>
        <sz val="10"/>
        <color theme="1"/>
        <rFont val="Verdana"/>
        <family val="2"/>
      </rPr>
      <t>disinf</t>
    </r>
  </si>
  <si>
    <r>
      <t>N</t>
    </r>
    <r>
      <rPr>
        <vertAlign val="subscript"/>
        <sz val="10"/>
        <color theme="1"/>
        <rFont val="Verdana"/>
        <family val="2"/>
      </rPr>
      <t>rep-max</t>
    </r>
  </si>
  <si>
    <r>
      <t>T</t>
    </r>
    <r>
      <rPr>
        <vertAlign val="subscript"/>
        <sz val="10"/>
        <color theme="1"/>
        <rFont val="Verdana"/>
        <family val="2"/>
      </rPr>
      <t>repl</t>
    </r>
  </si>
  <si>
    <t>d</t>
  </si>
  <si>
    <t>Rate constant for chemical conversion</t>
  </si>
  <si>
    <r>
      <t>d</t>
    </r>
    <r>
      <rPr>
        <vertAlign val="superscript"/>
        <sz val="10"/>
        <color theme="1"/>
        <rFont val="Verdana"/>
        <family val="2"/>
      </rPr>
      <t>-1</t>
    </r>
  </si>
  <si>
    <r>
      <t>kg.l</t>
    </r>
    <r>
      <rPr>
        <vertAlign val="superscript"/>
        <sz val="10"/>
        <color theme="1"/>
        <rFont val="Verdana"/>
        <family val="2"/>
      </rPr>
      <t>-1</t>
    </r>
  </si>
  <si>
    <r>
      <t>l.cap</t>
    </r>
    <r>
      <rPr>
        <vertAlign val="superscript"/>
        <sz val="10"/>
        <color theme="1"/>
        <rFont val="Verdana"/>
        <family val="2"/>
      </rPr>
      <t>-1</t>
    </r>
    <r>
      <rPr>
        <sz val="10"/>
        <color theme="1"/>
        <rFont val="Verdana"/>
        <family val="2"/>
      </rPr>
      <t>.d</t>
    </r>
    <r>
      <rPr>
        <vertAlign val="superscript"/>
        <sz val="10"/>
        <color theme="1"/>
        <rFont val="Verdana"/>
        <family val="2"/>
      </rPr>
      <t>-1</t>
    </r>
  </si>
  <si>
    <r>
      <t>d.yr</t>
    </r>
    <r>
      <rPr>
        <vertAlign val="superscript"/>
        <sz val="10"/>
        <color theme="1"/>
        <rFont val="Verdana"/>
        <family val="2"/>
      </rPr>
      <t>-1</t>
    </r>
  </si>
  <si>
    <r>
      <t>tonnes.yr</t>
    </r>
    <r>
      <rPr>
        <vertAlign val="superscript"/>
        <sz val="10"/>
        <color theme="1"/>
        <rFont val="Verdana"/>
        <family val="2"/>
      </rPr>
      <t>-1</t>
    </r>
  </si>
  <si>
    <r>
      <t>kg.d</t>
    </r>
    <r>
      <rPr>
        <vertAlign val="superscript"/>
        <sz val="10"/>
        <color theme="1"/>
        <rFont val="Verdana"/>
        <family val="2"/>
      </rPr>
      <t>-1</t>
    </r>
  </si>
  <si>
    <r>
      <t>l.d</t>
    </r>
    <r>
      <rPr>
        <vertAlign val="superscript"/>
        <sz val="10"/>
        <color theme="1"/>
        <rFont val="Verdana"/>
        <family val="2"/>
      </rPr>
      <t>-1</t>
    </r>
  </si>
  <si>
    <r>
      <t>F</t>
    </r>
    <r>
      <rPr>
        <vertAlign val="subscript"/>
        <sz val="10"/>
        <color theme="1"/>
        <rFont val="Verdana"/>
        <family val="2"/>
      </rPr>
      <t>carry-over</t>
    </r>
  </si>
  <si>
    <r>
      <t>kdeg</t>
    </r>
    <r>
      <rPr>
        <vertAlign val="subscript"/>
        <sz val="10"/>
        <color theme="1"/>
        <rFont val="Verdana"/>
        <family val="2"/>
      </rPr>
      <t>disinf</t>
    </r>
  </si>
  <si>
    <r>
      <t xml:space="preserve">S/D/O/P </t>
    </r>
    <r>
      <rPr>
        <i/>
        <vertAlign val="superscript"/>
        <sz val="10"/>
        <color rgb="FF0070C0"/>
        <rFont val="Verdana"/>
        <family val="2"/>
      </rPr>
      <t>1</t>
    </r>
  </si>
  <si>
    <t>1) S: data set; D: default; O: output; P: pick list</t>
  </si>
  <si>
    <t>2) For "replacement" assumption that replacement occurs on the same day.</t>
  </si>
  <si>
    <t>2. The break-even point tonnage will be automatically calculated for sanitary purposes and/or brushes.</t>
  </si>
  <si>
    <r>
      <t>Break-even point tonnage for</t>
    </r>
    <r>
      <rPr>
        <sz val="10"/>
        <color theme="1"/>
        <rFont val="Verdana"/>
        <family val="2"/>
      </rPr>
      <t xml:space="preserve"> objects</t>
    </r>
  </si>
  <si>
    <t>Break-even point tonnage for sanitary purposes + objects</t>
  </si>
  <si>
    <r>
      <t xml:space="preserve">Maximum number of washers/disinfectors </t>
    </r>
    <r>
      <rPr>
        <vertAlign val="superscript"/>
        <sz val="10"/>
        <color theme="1"/>
        <rFont val="Verdana"/>
        <family val="2"/>
      </rPr>
      <t>2</t>
    </r>
  </si>
  <si>
    <t>Amount of active substance</t>
  </si>
  <si>
    <r>
      <t>Qyear</t>
    </r>
    <r>
      <rPr>
        <vertAlign val="subscript"/>
        <sz val="10"/>
        <color theme="1"/>
        <rFont val="Verdana"/>
        <family val="2"/>
      </rPr>
      <t>disinf</t>
    </r>
  </si>
  <si>
    <r>
      <t>kg.yr</t>
    </r>
    <r>
      <rPr>
        <vertAlign val="superscript"/>
        <sz val="10"/>
        <color theme="1"/>
        <rFont val="Verdana"/>
        <family val="2"/>
      </rPr>
      <t>-1</t>
    </r>
  </si>
  <si>
    <t>Number of washing tubes (with disinfectant)</t>
  </si>
  <si>
    <t>Nm</t>
  </si>
  <si>
    <t>D</t>
  </si>
  <si>
    <t>Capacity of washing tube (laundry)</t>
  </si>
  <si>
    <t>Cap</t>
  </si>
  <si>
    <r>
      <t>l.kg</t>
    </r>
    <r>
      <rPr>
        <vertAlign val="superscript"/>
        <sz val="10"/>
        <color theme="1"/>
        <rFont val="Verdana"/>
        <family val="2"/>
      </rPr>
      <t>-1</t>
    </r>
  </si>
  <si>
    <r>
      <t>V</t>
    </r>
    <r>
      <rPr>
        <vertAlign val="subscript"/>
        <sz val="10"/>
        <color theme="1"/>
        <rFont val="Verdana"/>
        <family val="2"/>
      </rPr>
      <t>product</t>
    </r>
  </si>
  <si>
    <r>
      <t>F</t>
    </r>
    <r>
      <rPr>
        <vertAlign val="subscript"/>
        <sz val="10"/>
        <color theme="1"/>
        <rFont val="Verdana"/>
        <family val="2"/>
      </rPr>
      <t>red</t>
    </r>
  </si>
  <si>
    <t>Capacity of machine</t>
  </si>
  <si>
    <t>Number of batches</t>
  </si>
  <si>
    <t>Nb</t>
  </si>
  <si>
    <t>Vform</t>
  </si>
  <si>
    <r>
      <t>l.m</t>
    </r>
    <r>
      <rPr>
        <vertAlign val="superscript"/>
        <sz val="10"/>
        <color theme="1"/>
        <rFont val="Verdana"/>
        <family val="2"/>
      </rPr>
      <t>-2</t>
    </r>
  </si>
  <si>
    <t>Concentration of active substance in the product</t>
  </si>
  <si>
    <t>Cform</t>
  </si>
  <si>
    <r>
      <t>g.l</t>
    </r>
    <r>
      <rPr>
        <vertAlign val="superscript"/>
        <sz val="10"/>
        <color theme="1"/>
        <rFont val="Verdana"/>
        <family val="2"/>
      </rPr>
      <t>-1</t>
    </r>
  </si>
  <si>
    <r>
      <t>m</t>
    </r>
    <r>
      <rPr>
        <vertAlign val="superscript"/>
        <sz val="10"/>
        <color theme="1"/>
        <rFont val="Verdana"/>
        <family val="2"/>
      </rPr>
      <t>2</t>
    </r>
  </si>
  <si>
    <t>Number of applications per day</t>
  </si>
  <si>
    <t>Nappl</t>
  </si>
  <si>
    <r>
      <t>F</t>
    </r>
    <r>
      <rPr>
        <vertAlign val="subscript"/>
        <sz val="10"/>
        <color theme="1"/>
        <rFont val="Verdana"/>
        <family val="2"/>
      </rPr>
      <t>dis</t>
    </r>
  </si>
  <si>
    <r>
      <t>F</t>
    </r>
    <r>
      <rPr>
        <vertAlign val="subscript"/>
        <sz val="10"/>
        <color theme="1"/>
        <rFont val="Verdana"/>
        <family val="2"/>
      </rPr>
      <t>water</t>
    </r>
  </si>
  <si>
    <r>
      <t>Elocal</t>
    </r>
    <r>
      <rPr>
        <vertAlign val="subscript"/>
        <sz val="10"/>
        <color theme="1"/>
        <rFont val="Verdana"/>
        <family val="2"/>
      </rPr>
      <t>water</t>
    </r>
  </si>
  <si>
    <t>Amount of product used in shock dose treatment</t>
  </si>
  <si>
    <r>
      <t>Qform</t>
    </r>
    <r>
      <rPr>
        <vertAlign val="subscript"/>
        <sz val="10"/>
        <color theme="1"/>
        <rFont val="Verdana"/>
        <family val="2"/>
      </rPr>
      <t>event</t>
    </r>
  </si>
  <si>
    <t>kg</t>
  </si>
  <si>
    <t>Amount of product used in continuous treatment</t>
  </si>
  <si>
    <r>
      <t>Qform</t>
    </r>
    <r>
      <rPr>
        <vertAlign val="subscript"/>
        <sz val="10"/>
        <color theme="1"/>
        <rFont val="Verdana"/>
        <family val="2"/>
      </rPr>
      <t>cont</t>
    </r>
  </si>
  <si>
    <t xml:space="preserve">Fraction of active substance in the product </t>
  </si>
  <si>
    <t>Fform</t>
  </si>
  <si>
    <r>
      <t>kg.kg</t>
    </r>
    <r>
      <rPr>
        <vertAlign val="superscript"/>
        <sz val="10"/>
        <color theme="1"/>
        <rFont val="Verdana"/>
        <family val="2"/>
      </rPr>
      <t>-1</t>
    </r>
  </si>
  <si>
    <t>Volume of water in the air conditioning system</t>
  </si>
  <si>
    <t>Vsyst</t>
  </si>
  <si>
    <r>
      <t>m</t>
    </r>
    <r>
      <rPr>
        <vertAlign val="superscript"/>
        <sz val="10"/>
        <color theme="1"/>
        <rFont val="Verdana"/>
        <family val="2"/>
      </rPr>
      <t>3</t>
    </r>
  </si>
  <si>
    <t>Blow down flow rate</t>
  </si>
  <si>
    <t>Qbld</t>
  </si>
  <si>
    <r>
      <t>m</t>
    </r>
    <r>
      <rPr>
        <vertAlign val="superscript"/>
        <sz val="10"/>
        <color theme="1"/>
        <rFont val="Verdana"/>
        <family val="2"/>
      </rPr>
      <t>3</t>
    </r>
    <r>
      <rPr>
        <sz val="10"/>
        <color theme="1"/>
        <rFont val="Verdana"/>
        <family val="2"/>
      </rPr>
      <t>.d</t>
    </r>
    <r>
      <rPr>
        <vertAlign val="superscript"/>
        <sz val="10"/>
        <color theme="1"/>
        <rFont val="Verdana"/>
        <family val="2"/>
      </rPr>
      <t>-1</t>
    </r>
  </si>
  <si>
    <t xml:space="preserve">Cooling water recirculation flow rate </t>
  </si>
  <si>
    <t>Qcirc</t>
  </si>
  <si>
    <t>Degradation rate constant</t>
  </si>
  <si>
    <t>Number of emission days for one shock dosing</t>
  </si>
  <si>
    <t>Number of emission days for repeated shock dosing</t>
  </si>
  <si>
    <t>Number of emission days for continuous dosing</t>
  </si>
  <si>
    <t>Time period between two emission events</t>
  </si>
  <si>
    <t>Kdeg</t>
  </si>
  <si>
    <t>Tshock</t>
  </si>
  <si>
    <t>Tshock ≤ Tint</t>
  </si>
  <si>
    <t>Trep-shock</t>
  </si>
  <si>
    <t>Tcont</t>
  </si>
  <si>
    <t>Tint</t>
  </si>
  <si>
    <t>Number of dosing during the emission period</t>
  </si>
  <si>
    <t>n</t>
  </si>
  <si>
    <t>Hydraulic residence time</t>
  </si>
  <si>
    <t>Overall rate constant for removal from the cooling system</t>
  </si>
  <si>
    <t>Concentration in blow down water</t>
  </si>
  <si>
    <t>Local (average) emission to (waste) water</t>
  </si>
  <si>
    <t>HRT</t>
  </si>
  <si>
    <t>Ksyst</t>
  </si>
  <si>
    <t>Cproc</t>
  </si>
  <si>
    <t>Cbld</t>
  </si>
  <si>
    <r>
      <t>RELEASE</t>
    </r>
    <r>
      <rPr>
        <vertAlign val="subscript"/>
        <sz val="10"/>
        <color theme="1"/>
        <rFont val="Verdana"/>
        <family val="2"/>
      </rPr>
      <t>shock,T</t>
    </r>
  </si>
  <si>
    <r>
      <t>RELEASE</t>
    </r>
    <r>
      <rPr>
        <vertAlign val="subscript"/>
        <sz val="10"/>
        <color theme="1"/>
        <rFont val="Verdana"/>
        <family val="2"/>
      </rPr>
      <t>cont,T</t>
    </r>
  </si>
  <si>
    <r>
      <t>kg.m</t>
    </r>
    <r>
      <rPr>
        <vertAlign val="superscript"/>
        <sz val="10"/>
        <color theme="1"/>
        <rFont val="Verdana"/>
        <family val="2"/>
      </rPr>
      <t>-3</t>
    </r>
  </si>
  <si>
    <r>
      <rPr>
        <b/>
        <sz val="10"/>
        <color theme="1"/>
        <rFont val="Verdana"/>
        <family val="2"/>
      </rPr>
      <t>HRT</t>
    </r>
    <r>
      <rPr>
        <sz val="10"/>
        <color theme="1"/>
        <rFont val="Verdana"/>
        <family val="2"/>
      </rPr>
      <t xml:space="preserve"> = Vsyst/Qbld</t>
    </r>
  </si>
  <si>
    <r>
      <rPr>
        <b/>
        <sz val="10"/>
        <color theme="1"/>
        <rFont val="Verdana"/>
        <family val="2"/>
      </rPr>
      <t>Ksyst</t>
    </r>
    <r>
      <rPr>
        <sz val="10"/>
        <color theme="1"/>
        <rFont val="Verdana"/>
        <family val="2"/>
      </rPr>
      <t xml:space="preserve"> = Qbld/Vsyst + Kdeg</t>
    </r>
  </si>
  <si>
    <t>Shock dosing</t>
  </si>
  <si>
    <t>After one shock dose - discharge to sewage system</t>
  </si>
  <si>
    <t>After n dosings - discharge to sewage system</t>
  </si>
  <si>
    <t>Continuous dosing</t>
  </si>
  <si>
    <r>
      <rPr>
        <b/>
        <sz val="10"/>
        <color theme="1"/>
        <rFont val="Verdana"/>
        <family val="2"/>
      </rPr>
      <t>Cproc</t>
    </r>
    <r>
      <rPr>
        <sz val="10"/>
        <color theme="1"/>
        <rFont val="Verdana"/>
        <family val="2"/>
      </rPr>
      <t xml:space="preserve"> = Qform</t>
    </r>
    <r>
      <rPr>
        <vertAlign val="subscript"/>
        <sz val="10"/>
        <color theme="1"/>
        <rFont val="Verdana"/>
        <family val="2"/>
      </rPr>
      <t>event</t>
    </r>
    <r>
      <rPr>
        <sz val="10"/>
        <color theme="1"/>
        <rFont val="Verdana"/>
        <family val="2"/>
      </rPr>
      <t xml:space="preserve"> * Fform / Vsyst</t>
    </r>
  </si>
  <si>
    <r>
      <rPr>
        <b/>
        <sz val="10"/>
        <color theme="1"/>
        <rFont val="Verdana"/>
        <family val="2"/>
      </rPr>
      <t>RELEASE</t>
    </r>
    <r>
      <rPr>
        <b/>
        <vertAlign val="subscript"/>
        <sz val="10"/>
        <color theme="1"/>
        <rFont val="Verdana"/>
        <family val="2"/>
      </rPr>
      <t>shock,T</t>
    </r>
    <r>
      <rPr>
        <sz val="10"/>
        <color theme="1"/>
        <rFont val="Verdana"/>
        <family val="2"/>
      </rPr>
      <t xml:space="preserve"> = Qbld * Cproc *(1-e</t>
    </r>
    <r>
      <rPr>
        <vertAlign val="superscript"/>
        <sz val="10"/>
        <color theme="1"/>
        <rFont val="Verdana"/>
        <family val="2"/>
      </rPr>
      <t>-Ksyst * Tshock</t>
    </r>
    <r>
      <rPr>
        <sz val="10"/>
        <color theme="1"/>
        <rFont val="Verdana"/>
        <family val="2"/>
      </rPr>
      <t>) / Ksyst</t>
    </r>
  </si>
  <si>
    <r>
      <rPr>
        <b/>
        <sz val="10"/>
        <color theme="1"/>
        <rFont val="Verdana"/>
        <family val="2"/>
      </rPr>
      <t xml:space="preserve">n </t>
    </r>
    <r>
      <rPr>
        <sz val="10"/>
        <color theme="1"/>
        <rFont val="Verdana"/>
        <family val="2"/>
      </rPr>
      <t>= Trep-shock / Tint</t>
    </r>
  </si>
  <si>
    <r>
      <rPr>
        <b/>
        <sz val="10"/>
        <color theme="1"/>
        <rFont val="Verdana"/>
        <family val="2"/>
      </rPr>
      <t>Elocal</t>
    </r>
    <r>
      <rPr>
        <b/>
        <vertAlign val="subscript"/>
        <sz val="10"/>
        <color theme="1"/>
        <rFont val="Verdana"/>
        <family val="2"/>
      </rPr>
      <t>water</t>
    </r>
    <r>
      <rPr>
        <b/>
        <sz val="10"/>
        <color theme="1"/>
        <rFont val="Verdana"/>
        <family val="2"/>
      </rPr>
      <t xml:space="preserve"> </t>
    </r>
    <r>
      <rPr>
        <sz val="10"/>
        <color theme="1"/>
        <rFont val="Verdana"/>
        <family val="2"/>
      </rPr>
      <t>= RELEASE</t>
    </r>
    <r>
      <rPr>
        <vertAlign val="subscript"/>
        <sz val="10"/>
        <color theme="1"/>
        <rFont val="Verdana"/>
        <family val="2"/>
      </rPr>
      <t xml:space="preserve">shock,T </t>
    </r>
    <r>
      <rPr>
        <sz val="10"/>
        <color theme="1"/>
        <rFont val="Verdana"/>
        <family val="2"/>
      </rPr>
      <t>/ Tshock</t>
    </r>
  </si>
  <si>
    <r>
      <rPr>
        <b/>
        <sz val="10"/>
        <color theme="1"/>
        <rFont val="Verdana"/>
        <family val="2"/>
      </rPr>
      <t>Elocal</t>
    </r>
    <r>
      <rPr>
        <b/>
        <vertAlign val="subscript"/>
        <sz val="10"/>
        <color theme="1"/>
        <rFont val="Verdana"/>
        <family val="2"/>
      </rPr>
      <t>water</t>
    </r>
    <r>
      <rPr>
        <b/>
        <sz val="10"/>
        <color theme="1"/>
        <rFont val="Verdana"/>
        <family val="2"/>
      </rPr>
      <t xml:space="preserve"> </t>
    </r>
    <r>
      <rPr>
        <sz val="10"/>
        <color theme="1"/>
        <rFont val="Verdana"/>
        <family val="2"/>
      </rPr>
      <t>= RELEASE</t>
    </r>
    <r>
      <rPr>
        <vertAlign val="subscript"/>
        <sz val="10"/>
        <color theme="1"/>
        <rFont val="Verdana"/>
        <family val="2"/>
      </rPr>
      <t xml:space="preserve">shock-int,T </t>
    </r>
    <r>
      <rPr>
        <sz val="10"/>
        <color theme="1"/>
        <rFont val="Verdana"/>
        <family val="2"/>
      </rPr>
      <t>/ Trep-shock</t>
    </r>
  </si>
  <si>
    <r>
      <rPr>
        <b/>
        <sz val="10"/>
        <color theme="1"/>
        <rFont val="Verdana"/>
        <family val="2"/>
      </rPr>
      <t xml:space="preserve">Cbld </t>
    </r>
    <r>
      <rPr>
        <sz val="10"/>
        <color theme="1"/>
        <rFont val="Verdana"/>
        <family val="2"/>
      </rPr>
      <t>= Cproc / (1 + Ksyst * HRT)</t>
    </r>
  </si>
  <si>
    <r>
      <rPr>
        <b/>
        <sz val="10"/>
        <color theme="1"/>
        <rFont val="Verdana"/>
        <family val="2"/>
      </rPr>
      <t>RELEASE</t>
    </r>
    <r>
      <rPr>
        <b/>
        <vertAlign val="subscript"/>
        <sz val="10"/>
        <color theme="1"/>
        <rFont val="Verdana"/>
        <family val="2"/>
      </rPr>
      <t>cont,T</t>
    </r>
    <r>
      <rPr>
        <sz val="10"/>
        <color theme="1"/>
        <rFont val="Verdana"/>
        <family val="2"/>
      </rPr>
      <t xml:space="preserve"> = Cbld *Qbld *Tcont</t>
    </r>
  </si>
  <si>
    <r>
      <rPr>
        <b/>
        <sz val="10"/>
        <color theme="1"/>
        <rFont val="Verdana"/>
        <family val="2"/>
      </rPr>
      <t>Elocal</t>
    </r>
    <r>
      <rPr>
        <b/>
        <vertAlign val="subscript"/>
        <sz val="10"/>
        <color theme="1"/>
        <rFont val="Verdana"/>
        <family val="2"/>
      </rPr>
      <t>water</t>
    </r>
    <r>
      <rPr>
        <b/>
        <sz val="10"/>
        <color theme="1"/>
        <rFont val="Verdana"/>
        <family val="2"/>
      </rPr>
      <t xml:space="preserve"> </t>
    </r>
    <r>
      <rPr>
        <sz val="10"/>
        <color theme="1"/>
        <rFont val="Verdana"/>
        <family val="2"/>
      </rPr>
      <t>= RELEASE</t>
    </r>
    <r>
      <rPr>
        <vertAlign val="subscript"/>
        <sz val="10"/>
        <color theme="1"/>
        <rFont val="Verdana"/>
        <family val="2"/>
      </rPr>
      <t xml:space="preserve">cont,T </t>
    </r>
    <r>
      <rPr>
        <sz val="10"/>
        <color theme="1"/>
        <rFont val="Verdana"/>
        <family val="2"/>
      </rPr>
      <t>/ Tcont</t>
    </r>
  </si>
  <si>
    <r>
      <rPr>
        <b/>
        <sz val="10"/>
        <color theme="1"/>
        <rFont val="Verdana"/>
        <family val="2"/>
      </rPr>
      <t>Cproc</t>
    </r>
    <r>
      <rPr>
        <sz val="10"/>
        <color theme="1"/>
        <rFont val="Verdana"/>
        <family val="2"/>
      </rPr>
      <t xml:space="preserve"> = Qform</t>
    </r>
    <r>
      <rPr>
        <vertAlign val="subscript"/>
        <sz val="10"/>
        <color theme="1"/>
        <rFont val="Verdana"/>
        <family val="2"/>
      </rPr>
      <t>cont</t>
    </r>
    <r>
      <rPr>
        <sz val="10"/>
        <color theme="1"/>
        <rFont val="Verdana"/>
        <family val="2"/>
      </rPr>
      <t xml:space="preserve"> * Fform/ Vsyst</t>
    </r>
  </si>
  <si>
    <r>
      <t>l.l</t>
    </r>
    <r>
      <rPr>
        <vertAlign val="superscript"/>
        <sz val="10"/>
        <color theme="1"/>
        <rFont val="Verdana"/>
        <family val="2"/>
      </rPr>
      <t>-1</t>
    </r>
  </si>
  <si>
    <t>Fraction of active substance in the biocidal product</t>
  </si>
  <si>
    <r>
      <t>RHO</t>
    </r>
    <r>
      <rPr>
        <vertAlign val="subscript"/>
        <sz val="10"/>
        <color theme="1"/>
        <rFont val="Verdana"/>
        <family val="2"/>
      </rPr>
      <t>form</t>
    </r>
  </si>
  <si>
    <t>Volume of pre-charge liquid in the tank of a chemical toilet</t>
  </si>
  <si>
    <t>Vliquid</t>
  </si>
  <si>
    <t>l</t>
  </si>
  <si>
    <t xml:space="preserve">Vsewage </t>
  </si>
  <si>
    <t>Vtank</t>
  </si>
  <si>
    <t>Ntank</t>
  </si>
  <si>
    <r>
      <t>F</t>
    </r>
    <r>
      <rPr>
        <vertAlign val="subscript"/>
        <sz val="10"/>
        <color theme="1"/>
        <rFont val="Verdana"/>
        <family val="2"/>
      </rPr>
      <t>influent</t>
    </r>
  </si>
  <si>
    <t>Amount of active substance in one tank wagon</t>
  </si>
  <si>
    <r>
      <t>Qa.i.</t>
    </r>
    <r>
      <rPr>
        <vertAlign val="subscript"/>
        <sz val="10"/>
        <color theme="1"/>
        <rFont val="Verdana"/>
        <family val="2"/>
      </rPr>
      <t>tank</t>
    </r>
  </si>
  <si>
    <r>
      <t>Qa.i.</t>
    </r>
    <r>
      <rPr>
        <b/>
        <vertAlign val="subscript"/>
        <sz val="10"/>
        <color theme="1"/>
        <rFont val="Verdana"/>
        <family val="2"/>
      </rPr>
      <t>tank</t>
    </r>
    <r>
      <rPr>
        <b/>
        <sz val="10"/>
        <color theme="1"/>
        <rFont val="Verdana"/>
        <family val="2"/>
      </rPr>
      <t xml:space="preserve"> </t>
    </r>
    <r>
      <rPr>
        <sz val="10"/>
        <color theme="1"/>
        <rFont val="Verdana"/>
        <family val="2"/>
      </rPr>
      <t>= Vform * Fform * RHO</t>
    </r>
    <r>
      <rPr>
        <vertAlign val="subscript"/>
        <sz val="10"/>
        <color theme="1"/>
        <rFont val="Verdana"/>
        <family val="2"/>
      </rPr>
      <t>form</t>
    </r>
    <r>
      <rPr>
        <sz val="10"/>
        <color theme="1"/>
        <rFont val="Verdana"/>
        <family val="2"/>
      </rPr>
      <t xml:space="preserve"> * Vliquid * (1-F</t>
    </r>
    <r>
      <rPr>
        <vertAlign val="subscript"/>
        <sz val="10"/>
        <color theme="1"/>
        <rFont val="Verdana"/>
        <family val="2"/>
      </rPr>
      <t>dis</t>
    </r>
    <r>
      <rPr>
        <sz val="10"/>
        <color theme="1"/>
        <rFont val="Verdana"/>
        <family val="2"/>
      </rPr>
      <t>) * Finfluent * (Vtank/Vsewage)</t>
    </r>
  </si>
  <si>
    <t>Local emission to STP from one tank wagon</t>
  </si>
  <si>
    <r>
      <t>Elocal</t>
    </r>
    <r>
      <rPr>
        <vertAlign val="subscript"/>
        <sz val="10"/>
        <color theme="1"/>
        <rFont val="Verdana"/>
        <family val="2"/>
      </rPr>
      <t>STP</t>
    </r>
  </si>
  <si>
    <r>
      <t>Elocal</t>
    </r>
    <r>
      <rPr>
        <b/>
        <vertAlign val="subscript"/>
        <sz val="10"/>
        <color theme="1"/>
        <rFont val="Verdana"/>
        <family val="2"/>
      </rPr>
      <t>STP</t>
    </r>
    <r>
      <rPr>
        <b/>
        <sz val="10"/>
        <color theme="1"/>
        <rFont val="Verdana"/>
        <family val="2"/>
      </rPr>
      <t xml:space="preserve"> </t>
    </r>
    <r>
      <rPr>
        <sz val="10"/>
        <color theme="1"/>
        <rFont val="Verdana"/>
        <family val="2"/>
      </rPr>
      <t>= Qa.i.</t>
    </r>
    <r>
      <rPr>
        <vertAlign val="subscript"/>
        <sz val="10"/>
        <color theme="1"/>
        <rFont val="Verdana"/>
        <family val="2"/>
      </rPr>
      <t>tank</t>
    </r>
    <r>
      <rPr>
        <sz val="10"/>
        <color theme="1"/>
        <rFont val="Verdana"/>
        <family val="2"/>
      </rPr>
      <t xml:space="preserve"> * Ntank</t>
    </r>
  </si>
  <si>
    <r>
      <t xml:space="preserve">Density of the biocidal product </t>
    </r>
    <r>
      <rPr>
        <vertAlign val="superscript"/>
        <sz val="10"/>
        <rFont val="Verdana"/>
        <family val="2"/>
      </rPr>
      <t>2</t>
    </r>
  </si>
  <si>
    <r>
      <t>2) Range for RHO</t>
    </r>
    <r>
      <rPr>
        <i/>
        <vertAlign val="subscript"/>
        <sz val="10"/>
        <color rgb="FF0070C0"/>
        <rFont val="Verdana"/>
        <family val="2"/>
      </rPr>
      <t>form</t>
    </r>
    <r>
      <rPr>
        <i/>
        <sz val="10"/>
        <color rgb="FF0070C0"/>
        <rFont val="Verdana"/>
        <family val="2"/>
      </rPr>
      <t>: 1.02 - 1.13 g/cm</t>
    </r>
    <r>
      <rPr>
        <i/>
        <vertAlign val="superscript"/>
        <sz val="10"/>
        <color rgb="FF0070C0"/>
        <rFont val="Verdana"/>
        <family val="2"/>
      </rPr>
      <t xml:space="preserve">3 </t>
    </r>
    <r>
      <rPr>
        <i/>
        <sz val="10"/>
        <color rgb="FF0070C0"/>
        <rFont val="Verdana"/>
        <family val="2"/>
      </rPr>
      <t>(n=3)</t>
    </r>
  </si>
  <si>
    <r>
      <t>yr</t>
    </r>
    <r>
      <rPr>
        <vertAlign val="superscript"/>
        <sz val="10"/>
        <color theme="1"/>
        <rFont val="Verdana"/>
        <family val="2"/>
      </rPr>
      <t>-1</t>
    </r>
  </si>
  <si>
    <t>INDEX</t>
  </si>
  <si>
    <t>Version history</t>
  </si>
  <si>
    <t>v1.0</t>
  </si>
  <si>
    <t>Environmental Emission Scenarios for Product Type 2: Private and public health area disinfectants and other biocidal products</t>
  </si>
  <si>
    <t>Environmental Emission Scenarios for Product Type 2: Private pools - permanent installed pools</t>
  </si>
  <si>
    <t>Emission scenario for calculating the releases to wastewater following the cleaning of the filtration system (chronic emission)</t>
  </si>
  <si>
    <t>Emission scenario for calculating the releases to wastewater due to the preparation for wintering (peak emission)</t>
  </si>
  <si>
    <t>Private pool volume</t>
  </si>
  <si>
    <t>Number of private pools per STP</t>
  </si>
  <si>
    <t>Fraction chronically released to STP</t>
  </si>
  <si>
    <t>Application rate of active substance in the pool water</t>
  </si>
  <si>
    <t>Market share</t>
  </si>
  <si>
    <t>Vpool</t>
  </si>
  <si>
    <t>Npool</t>
  </si>
  <si>
    <t>Fchro_rel</t>
  </si>
  <si>
    <t>Southern countries</t>
  </si>
  <si>
    <t>Northern countries</t>
  </si>
  <si>
    <t>??</t>
  </si>
  <si>
    <t>P</t>
  </si>
  <si>
    <t>Qappl</t>
  </si>
  <si>
    <t>Fmarket</t>
  </si>
  <si>
    <t>Number of treated private pools with daily releases</t>
  </si>
  <si>
    <t>Npool_chro_rel</t>
  </si>
  <si>
    <t>Emission rate to wastewater (standard STP)</t>
  </si>
  <si>
    <r>
      <rPr>
        <b/>
        <sz val="10"/>
        <color theme="1"/>
        <rFont val="Verdana"/>
        <family val="2"/>
      </rPr>
      <t>Elocal(water)</t>
    </r>
    <r>
      <rPr>
        <sz val="10"/>
        <color theme="1"/>
        <rFont val="Verdana"/>
        <family val="2"/>
      </rPr>
      <t xml:space="preserve"> = Vpool * Npool_chro_rel * Fchro_real * Qappl</t>
    </r>
  </si>
  <si>
    <r>
      <t xml:space="preserve">Npool_chro_rel </t>
    </r>
    <r>
      <rPr>
        <sz val="10"/>
        <color theme="1"/>
        <rFont val="Verdana"/>
        <family val="2"/>
      </rPr>
      <t xml:space="preserve">= Npool * Fmarket; </t>
    </r>
    <r>
      <rPr>
        <b/>
        <sz val="10"/>
        <color theme="1"/>
        <rFont val="Verdana"/>
        <family val="2"/>
      </rPr>
      <t>min =1</t>
    </r>
  </si>
  <si>
    <t>Region</t>
  </si>
  <si>
    <t>2. Provide the application rate of active substance in the pool water (Qappl).</t>
  </si>
  <si>
    <t>Number of private pools with releases per day</t>
  </si>
  <si>
    <t>Number of private pools with releases by day</t>
  </si>
  <si>
    <t>Fraction acutely released to STP</t>
  </si>
  <si>
    <t>Facut_rel</t>
  </si>
  <si>
    <t>Efficient dose rate of active substance in the pool water</t>
  </si>
  <si>
    <t>Fwater</t>
  </si>
  <si>
    <r>
      <t xml:space="preserve">Fraction of active substance released to wastewater </t>
    </r>
    <r>
      <rPr>
        <vertAlign val="superscript"/>
        <sz val="10"/>
        <color theme="1"/>
        <rFont val="Verdana"/>
        <family val="2"/>
      </rPr>
      <t>2</t>
    </r>
  </si>
  <si>
    <t>2) This fraction can be refined for degradable substances in case of risk mitigation measure demanding a delay between the last treatment event and the draining of the pool for overwintering.</t>
  </si>
  <si>
    <t>Substance mode of action</t>
  </si>
  <si>
    <t>Based on chlorine</t>
  </si>
  <si>
    <t>Not based on chlorine</t>
  </si>
  <si>
    <t>1. Select the region ("Southern countries" or "Northern countries"). The number of private pools per STP (Npool) will be automatically filled in.</t>
  </si>
  <si>
    <t>3. Select the substance mode of action. The market share value (Fmarket) will be automatically filled in.</t>
  </si>
  <si>
    <r>
      <t xml:space="preserve">Npool_acut_rel </t>
    </r>
    <r>
      <rPr>
        <sz val="10"/>
        <color theme="1"/>
        <rFont val="Verdana"/>
        <family val="2"/>
      </rPr>
      <t xml:space="preserve">= Npool * Fmarket; </t>
    </r>
    <r>
      <rPr>
        <b/>
        <sz val="10"/>
        <color theme="1"/>
        <rFont val="Verdana"/>
        <family val="2"/>
      </rPr>
      <t>min =1</t>
    </r>
  </si>
  <si>
    <t>Npool_acut_rel</t>
  </si>
  <si>
    <r>
      <rPr>
        <b/>
        <sz val="10"/>
        <color theme="1"/>
        <rFont val="Verdana"/>
        <family val="2"/>
      </rPr>
      <t>Elocal(water)</t>
    </r>
    <r>
      <rPr>
        <sz val="10"/>
        <color theme="1"/>
        <rFont val="Verdana"/>
        <family val="2"/>
      </rPr>
      <t xml:space="preserve"> = Vpool * Npool_acut_rel * Fwater * Facut_rel * Qappl</t>
    </r>
  </si>
  <si>
    <t>1. Select the region ("Southern countries" or "Northern countries"). The number of private pools with releases by day (Npool) will be automatically filled in.</t>
  </si>
  <si>
    <t>2. Provide the efficient dose rate of active substance in the pool water (Qappl).</t>
  </si>
  <si>
    <t>P/D</t>
  </si>
  <si>
    <t>for sanitary purposes</t>
  </si>
  <si>
    <t>for brushes</t>
  </si>
  <si>
    <t>for sanitary purposes + brushes</t>
  </si>
  <si>
    <t>Average time a disinfectant solution is in use</t>
  </si>
  <si>
    <r>
      <t>T</t>
    </r>
    <r>
      <rPr>
        <vertAlign val="subscript"/>
        <sz val="10"/>
        <rFont val="Verdana"/>
        <family val="2"/>
      </rPr>
      <t>repl</t>
    </r>
  </si>
  <si>
    <r>
      <t>Intermediate calculation: T</t>
    </r>
    <r>
      <rPr>
        <vertAlign val="subscript"/>
        <sz val="10"/>
        <rFont val="Verdana"/>
        <family val="2"/>
      </rPr>
      <t>repl</t>
    </r>
    <r>
      <rPr>
        <sz val="10"/>
        <rFont val="Verdana"/>
        <family val="2"/>
      </rPr>
      <t xml:space="preserve"> = INT (365 / Temission</t>
    </r>
    <r>
      <rPr>
        <vertAlign val="subscript"/>
        <sz val="10"/>
        <rFont val="Verdana"/>
        <family val="2"/>
      </rPr>
      <t>3</t>
    </r>
    <r>
      <rPr>
        <sz val="10"/>
        <rFont val="Verdana"/>
        <family val="2"/>
      </rPr>
      <t xml:space="preserve"> + 0.5)</t>
    </r>
  </si>
  <si>
    <t xml:space="preserve">2. The output parameters will be automatically calculated. </t>
  </si>
  <si>
    <t>Tier 1: consider Southern Europe (550 pools); Tier 2: consider Northern Europe (100 pools)</t>
  </si>
  <si>
    <t>Spreadsheet "PT2 - sanitary purposes"</t>
  </si>
  <si>
    <t>Spreadsheet "PT2 - med sector-instruments"</t>
  </si>
  <si>
    <t>Spreadsheet "PT2 - private pools"</t>
  </si>
  <si>
    <t>Emission scenarios for disinfectants used in permanent installed private pools (TAB)</t>
  </si>
  <si>
    <r>
      <t>RELEASE</t>
    </r>
    <r>
      <rPr>
        <vertAlign val="subscript"/>
        <sz val="10"/>
        <rFont val="Verdana"/>
        <family val="2"/>
      </rPr>
      <t>shock-int,T</t>
    </r>
  </si>
  <si>
    <r>
      <t>RELEASE</t>
    </r>
    <r>
      <rPr>
        <b/>
        <vertAlign val="subscript"/>
        <sz val="10"/>
        <rFont val="Verdana"/>
        <family val="2"/>
      </rPr>
      <t>shock-int,T</t>
    </r>
    <r>
      <rPr>
        <vertAlign val="subscript"/>
        <sz val="10"/>
        <rFont val="Verdana"/>
        <family val="2"/>
      </rPr>
      <t xml:space="preserve"> </t>
    </r>
    <r>
      <rPr>
        <sz val="10"/>
        <rFont val="Verdana"/>
        <family val="2"/>
      </rPr>
      <t>=</t>
    </r>
  </si>
  <si>
    <r>
      <t>1. Enter the active substance in product (C</t>
    </r>
    <r>
      <rPr>
        <vertAlign val="subscript"/>
        <sz val="10"/>
        <color theme="1"/>
        <rFont val="Verdana"/>
        <family val="2"/>
      </rPr>
      <t>product</t>
    </r>
    <r>
      <rPr>
        <sz val="10"/>
        <color theme="1"/>
        <rFont val="Verdana"/>
        <family val="2"/>
      </rPr>
      <t>).</t>
    </r>
  </si>
  <si>
    <r>
      <t>2. Select the "Consumption per capita" ("General purpose" or "Lavatory").  Q</t>
    </r>
    <r>
      <rPr>
        <vertAlign val="subscript"/>
        <sz val="10"/>
        <color theme="1"/>
        <rFont val="Verdana"/>
        <family val="2"/>
      </rPr>
      <t>product</t>
    </r>
    <r>
      <rPr>
        <sz val="10"/>
        <color theme="1"/>
        <rFont val="Verdana"/>
        <family val="2"/>
      </rPr>
      <t xml:space="preserve"> will be automatically filled in.</t>
    </r>
  </si>
  <si>
    <r>
      <t>1. Enter the concentration at which the active substance is used for sanitary purposes and/or brushes (C</t>
    </r>
    <r>
      <rPr>
        <vertAlign val="subscript"/>
        <sz val="10"/>
        <color theme="1"/>
        <rFont val="Verdana"/>
        <family val="2"/>
      </rPr>
      <t>san</t>
    </r>
    <r>
      <rPr>
        <sz val="10"/>
        <color theme="1"/>
        <rFont val="Verdana"/>
        <family val="2"/>
      </rPr>
      <t xml:space="preserve"> or C</t>
    </r>
    <r>
      <rPr>
        <vertAlign val="subscript"/>
        <sz val="10"/>
        <color theme="1"/>
        <rFont val="Verdana"/>
        <family val="2"/>
      </rPr>
      <t>obj</t>
    </r>
    <r>
      <rPr>
        <sz val="10"/>
        <color theme="1"/>
        <rFont val="Verdana"/>
        <family val="2"/>
      </rPr>
      <t>).</t>
    </r>
  </si>
  <si>
    <r>
      <t>2. Select the "Consumption per capita" ("General purpose" or "Lavatory"). Q</t>
    </r>
    <r>
      <rPr>
        <vertAlign val="subscript"/>
        <sz val="10"/>
        <color theme="1"/>
        <rFont val="Verdana"/>
        <family val="2"/>
      </rPr>
      <t>product</t>
    </r>
    <r>
      <rPr>
        <sz val="10"/>
        <color theme="1"/>
        <rFont val="Verdana"/>
        <family val="2"/>
      </rPr>
      <t xml:space="preserve"> will be automatically filled in.</t>
    </r>
  </si>
  <si>
    <t>References / Calculation formulas / Explanations</t>
  </si>
  <si>
    <r>
      <rPr>
        <b/>
        <sz val="11"/>
        <color theme="1"/>
        <rFont val="Verdana"/>
        <family val="2"/>
      </rPr>
      <t>Reference documents:</t>
    </r>
    <r>
      <rPr>
        <sz val="11"/>
        <color theme="1"/>
        <rFont val="Verdana"/>
        <family val="2"/>
      </rPr>
      <t xml:space="preserve"> </t>
    </r>
  </si>
  <si>
    <t>Environmental Emission Scenarios for Product Type 2: Private and public health disinfectants and other biocidal products</t>
  </si>
  <si>
    <t>Fraction of substance disintegrated during or after application (before release to the sewage system)</t>
  </si>
  <si>
    <r>
      <t>1. Enter the amount of product used in shock dose and/or in continuous treatment (Qform</t>
    </r>
    <r>
      <rPr>
        <vertAlign val="subscript"/>
        <sz val="10"/>
        <color theme="1"/>
        <rFont val="Verdana"/>
        <family val="2"/>
      </rPr>
      <t xml:space="preserve">event </t>
    </r>
    <r>
      <rPr>
        <sz val="10"/>
        <color theme="1"/>
        <rFont val="Verdana"/>
        <family val="2"/>
      </rPr>
      <t>and/or Qform</t>
    </r>
    <r>
      <rPr>
        <vertAlign val="subscript"/>
        <sz val="10"/>
        <color theme="1"/>
        <rFont val="Verdana"/>
        <family val="2"/>
      </rPr>
      <t>cont</t>
    </r>
    <r>
      <rPr>
        <sz val="10"/>
        <color theme="1"/>
        <rFont val="Verdana"/>
        <family val="2"/>
      </rPr>
      <t>), the fraction of active substance in the product (Fform), the degradation rate constant (Kdeg) and the number of emission days for one shock dosing (Tshock) (for the non continuous treatment) (please note that Tshock ≤ Tint).</t>
    </r>
  </si>
  <si>
    <t>Concentration of active substance in the cooling water of the air conditioning system</t>
  </si>
  <si>
    <r>
      <t>Total release over time period T (</t>
    </r>
    <r>
      <rPr>
        <i/>
        <sz val="10"/>
        <color theme="1"/>
        <rFont val="Verdana"/>
        <family val="2"/>
      </rPr>
      <t>for shock dosing</t>
    </r>
    <r>
      <rPr>
        <sz val="10"/>
        <color theme="1"/>
        <rFont val="Verdana"/>
        <family val="2"/>
      </rPr>
      <t>) from one shock dosing event</t>
    </r>
  </si>
  <si>
    <r>
      <t>Total release over time period T (</t>
    </r>
    <r>
      <rPr>
        <i/>
        <sz val="10"/>
        <rFont val="Verdana"/>
        <family val="2"/>
      </rPr>
      <t>for repeated shock dosing</t>
    </r>
    <r>
      <rPr>
        <sz val="10"/>
        <rFont val="Verdana"/>
        <family val="2"/>
      </rPr>
      <t>) from multiple shock dosing events</t>
    </r>
  </si>
  <si>
    <t xml:space="preserve">   </t>
  </si>
  <si>
    <t>Total amount of substance released at continuous dosing after time period T (for continuous dosing)</t>
  </si>
  <si>
    <t>The default values can be overwritten. Once overwritten, in order to revert to the default values, these need to be manually introduced. Alternatively replace this worksheet by copying the one from the excel file in ECHA website.</t>
  </si>
  <si>
    <r>
      <t>1. Enter the fraction of active substance in the biocidal product (Fform) and the density of the biocidal product (RHO</t>
    </r>
    <r>
      <rPr>
        <vertAlign val="subscript"/>
        <sz val="10"/>
        <color theme="1"/>
        <rFont val="Verdana"/>
        <family val="2"/>
      </rPr>
      <t>form</t>
    </r>
    <r>
      <rPr>
        <sz val="10"/>
        <color theme="1"/>
        <rFont val="Verdana"/>
        <family val="2"/>
      </rPr>
      <t>).</t>
    </r>
  </si>
  <si>
    <r>
      <t>2. The Qa.i.</t>
    </r>
    <r>
      <rPr>
        <vertAlign val="subscript"/>
        <sz val="10"/>
        <color theme="1"/>
        <rFont val="Verdana"/>
        <family val="2"/>
      </rPr>
      <t>tank</t>
    </r>
    <r>
      <rPr>
        <sz val="10"/>
        <color theme="1"/>
        <rFont val="Verdana"/>
        <family val="2"/>
      </rPr>
      <t xml:space="preserve"> and Elocal</t>
    </r>
    <r>
      <rPr>
        <vertAlign val="subscript"/>
        <sz val="10"/>
        <color theme="1"/>
        <rFont val="Verdana"/>
        <family val="2"/>
      </rPr>
      <t xml:space="preserve">STP </t>
    </r>
    <r>
      <rPr>
        <sz val="10"/>
        <color theme="1"/>
        <rFont val="Verdana"/>
        <family val="2"/>
      </rPr>
      <t>will be automatically calculated.</t>
    </r>
  </si>
  <si>
    <t>Amount of biocidal product per litre pre-charge liquid in a chemical toilet</t>
  </si>
  <si>
    <t>Average amount of sewage in one mobile toilet before discharge (including pre-charge liquid)</t>
  </si>
  <si>
    <t>Volume of the tank wagon collecting and discharging the sewage of chemical toilets</t>
  </si>
  <si>
    <t>Number of tank wagons discharging to one local STP (standard size for 10000 inhabitants)</t>
  </si>
  <si>
    <t>Fraction of disinfectant released into the influent of the STP</t>
  </si>
  <si>
    <t>Emission scenarios for disinfectants used for sanitary purposes (ESD RIVM 2001, § 2.2, p.8)</t>
  </si>
  <si>
    <t>Calculation of the break-even point tonnage (regional tonnage) (ESD RIVM 2001, p.9-10 &amp; Appendix 3)</t>
  </si>
  <si>
    <t>Emission scenario for calculating the releases of disinfectants used for sanitary purposes based on the annual tonnage applied (ESD RIVM 2001, Table 2.1, p.9)</t>
  </si>
  <si>
    <t>Emission scenario for calculating the release of disinfectants used for sanitary purposes based on an average consumption (ESD RIVM 2001, Table 2.2, p.10)</t>
  </si>
  <si>
    <t>Emission scenarios for disinfectants used in the medical sector for disinfection of rooms, furniture and objects (ESD RIVM 2001, § 3.3, p.17)</t>
  </si>
  <si>
    <t>Calculation of the break-even point tonnage (regional tonnage) (ESD RIVM 2001, p.19-20 &amp; Appendix 3)</t>
  </si>
  <si>
    <t>Emission scenario for calculating the releases of disinfectants used for sanitary purposes in hospitals based on the annual tonnage applied (ESD RIVM 2001, Table 3.5, p.19)</t>
  </si>
  <si>
    <t>Emission scenario for calculating the release of disinfectants used for sanitary purposes in hospitals based on the amount of solution of disinfectant used on a day (ESD RIVM 2001, Table 3.6, p.20)</t>
  </si>
  <si>
    <t>Emission scenarios for disinfectants used in the medical sector for disinfection of instruments (ESD RIVM 2001, § 3.4, p.21)</t>
  </si>
  <si>
    <t>Emission scenario for calculating the releases of disinfectants used in hospitals for disinfection of other contaminated instruments (ESD RIVM 2001, Table 3.8, p.26)</t>
  </si>
  <si>
    <t>Emission scenarios for disinfectants used in the medical sector for doing laundry (ESD RIVM 2001, § 3.5, p.27)</t>
  </si>
  <si>
    <t>Emission scenario for calculating the release of disinfectants used for doing biologically contaminated laundry from hospitals in washing streets (ESD RIVM 2001, Table 3.9, p.29)</t>
  </si>
  <si>
    <t>Emission scenario for calculating the release of disinfectants used for doing biologically contaminated laundry from hospitals in tumbler washing machines (ESD RIVM 2001, Table 3.10, p.29)</t>
  </si>
  <si>
    <t>Emission scenario for disinfectants used in disinfection of air conditioning systems (ESD JRC 2011, § 2.2, p.17)</t>
  </si>
  <si>
    <t>Emission scenario for disinfectants used in disinfection of chemical toilets (ESD JRC 2011, § 2.4, p.27)</t>
  </si>
  <si>
    <t>Emission scenario for calculating the release of disinfectants used in disinfection of air conditioning systems - shock dosing and continuous dosing (ESD JRC 2011, Table 6, p.24)</t>
  </si>
  <si>
    <t>Emission scenario for calculating the release of disinfectants used in disinfection of chemical toilets (ESD JRC 2011, Table 7, p.29)</t>
  </si>
  <si>
    <t>Spreadsheet "PT2 - industrial areas"</t>
  </si>
  <si>
    <t>Large scale application</t>
  </si>
  <si>
    <t>Area m2</t>
  </si>
  <si>
    <t>Industrial area</t>
  </si>
  <si>
    <t>D/P</t>
  </si>
  <si>
    <r>
      <t xml:space="preserve">Two types of emission scenarios may be distinguished: one based on the </t>
    </r>
    <r>
      <rPr>
        <b/>
        <sz val="10"/>
        <rFont val="Verdana"/>
        <family val="2"/>
      </rPr>
      <t>annual tonnage</t>
    </r>
    <r>
      <rPr>
        <sz val="10"/>
        <rFont val="Verdana"/>
        <family val="2"/>
      </rPr>
      <t xml:space="preserve"> and the other on the </t>
    </r>
    <r>
      <rPr>
        <b/>
        <sz val="10"/>
        <rFont val="Verdana"/>
        <family val="2"/>
      </rPr>
      <t>consumption</t>
    </r>
    <r>
      <rPr>
        <sz val="10"/>
        <rFont val="Verdana"/>
        <family val="2"/>
      </rPr>
      <t xml:space="preserve">. Above a certain regional tonnage (at the </t>
    </r>
    <r>
      <rPr>
        <b/>
        <sz val="10"/>
        <rFont val="Verdana"/>
        <family val="2"/>
      </rPr>
      <t>break-even tonnage</t>
    </r>
    <r>
      <rPr>
        <sz val="10"/>
        <rFont val="Verdana"/>
        <family val="2"/>
      </rPr>
      <t>), the scenario based on the tonnage should be applied preferably. The break-even point tonnage can be calculated below before selecting the appropriate scenario.</t>
    </r>
  </si>
  <si>
    <t>General purpose (tiles, floors, sinks) + Lavatory</t>
  </si>
  <si>
    <t>Dipping</t>
  </si>
  <si>
    <t>C) Dipping</t>
  </si>
  <si>
    <t>1. Select the "Disinfection system" ("Replacement", "Once-through" or "Dipping").</t>
  </si>
  <si>
    <t>Working concentration of active ingredient</t>
  </si>
  <si>
    <t>Volume of solution in machine/dipping bath</t>
  </si>
  <si>
    <r>
      <t>Q</t>
    </r>
    <r>
      <rPr>
        <vertAlign val="subscript"/>
        <sz val="10"/>
        <color theme="1"/>
        <rFont val="Verdana"/>
        <family val="2"/>
      </rPr>
      <t>machine_bath</t>
    </r>
  </si>
  <si>
    <t>Maximum number of dipping bath per day</t>
  </si>
  <si>
    <t>Nbath</t>
  </si>
  <si>
    <t xml:space="preserve">Fraction released to wastewater </t>
  </si>
  <si>
    <t>Additional input parameters relevant for "Dipping" systems:</t>
  </si>
  <si>
    <t>Additional input parameters relevant for "Replacement" systems:</t>
  </si>
  <si>
    <t>Additional input parameters relevant for "Replacement" and "Once-through" systems:</t>
  </si>
  <si>
    <t>Small scale application (RTU)</t>
  </si>
  <si>
    <t>Optional parameter</t>
  </si>
  <si>
    <t>Note:</t>
  </si>
  <si>
    <t>Spreadsheet index (click on the title to be directed to the sub-scenario)</t>
  </si>
  <si>
    <t>v1.1</t>
  </si>
  <si>
    <t>1. ESD for PT 2: Emission scenarios for private and public health area disinfectants and other biocidal products (RIVM, 2001)</t>
  </si>
  <si>
    <t>2. Supplement to the ESD for PT 2: Emission scenarios for private and public health area disinfectants and other biocidal products (JRC Scientific and Technical Reports, 2011)</t>
  </si>
  <si>
    <t>Available at: http://echa.europa.eu/en/guidance-documents/guidance-on-biocides-legislation/emission-scenario-documents</t>
  </si>
  <si>
    <t>Emission scenarios for the disinfection of aquaria (TAB)</t>
  </si>
  <si>
    <t>Environmental Emission Scenarios for Product Type 2: Disinfection of aquaria</t>
  </si>
  <si>
    <t>Emission scenario for the disinfection of aquaria (TAB)</t>
  </si>
  <si>
    <t>Aquarium volume</t>
  </si>
  <si>
    <r>
      <t>V</t>
    </r>
    <r>
      <rPr>
        <vertAlign val="subscript"/>
        <sz val="10"/>
        <color theme="1"/>
        <rFont val="Verdana"/>
        <family val="2"/>
      </rPr>
      <t>aquaria</t>
    </r>
  </si>
  <si>
    <t>L</t>
  </si>
  <si>
    <t>Number of aquaria per STP</t>
  </si>
  <si>
    <r>
      <t>N</t>
    </r>
    <r>
      <rPr>
        <vertAlign val="subscript"/>
        <sz val="10"/>
        <color theme="1"/>
        <rFont val="Verdana"/>
        <family val="2"/>
      </rPr>
      <t>aquaria</t>
    </r>
  </si>
  <si>
    <t>Fraction of water replaced due to product application</t>
  </si>
  <si>
    <t>Frep</t>
  </si>
  <si>
    <t>Concentration of a.s. in aquarium</t>
  </si>
  <si>
    <t>Fraction of a.s. released to wastewater</t>
  </si>
  <si>
    <r>
      <t>C</t>
    </r>
    <r>
      <rPr>
        <vertAlign val="subscript"/>
        <sz val="11"/>
        <color theme="1"/>
        <rFont val="Verdana"/>
        <family val="2"/>
      </rPr>
      <t>aquaria</t>
    </r>
  </si>
  <si>
    <t>mg/L</t>
  </si>
  <si>
    <t>Emission rate to wastewater</t>
  </si>
  <si>
    <r>
      <rPr>
        <b/>
        <sz val="10"/>
        <color theme="1"/>
        <rFont val="Verdana"/>
        <family val="2"/>
      </rPr>
      <t>Elocal</t>
    </r>
    <r>
      <rPr>
        <b/>
        <vertAlign val="subscript"/>
        <sz val="10"/>
        <color rgb="FF000000"/>
        <rFont val="Verdana"/>
        <family val="2"/>
      </rPr>
      <t>water</t>
    </r>
    <r>
      <rPr>
        <sz val="10"/>
        <color rgb="FF000000"/>
        <rFont val="Verdana"/>
        <family val="2"/>
      </rPr>
      <t>=V</t>
    </r>
    <r>
      <rPr>
        <vertAlign val="subscript"/>
        <sz val="10"/>
        <color rgb="FF000000"/>
        <rFont val="Verdana"/>
        <family val="2"/>
      </rPr>
      <t>aquaria</t>
    </r>
    <r>
      <rPr>
        <sz val="10"/>
        <color rgb="FF000000"/>
        <rFont val="Verdana"/>
        <family val="2"/>
      </rPr>
      <t>*N</t>
    </r>
    <r>
      <rPr>
        <vertAlign val="subscript"/>
        <sz val="10"/>
        <color rgb="FF000000"/>
        <rFont val="Verdana"/>
        <family val="2"/>
      </rPr>
      <t>aquaria</t>
    </r>
    <r>
      <rPr>
        <sz val="10"/>
        <color rgb="FF000000"/>
        <rFont val="Verdana"/>
        <family val="2"/>
      </rPr>
      <t>*Frep*C</t>
    </r>
    <r>
      <rPr>
        <vertAlign val="subscript"/>
        <sz val="10"/>
        <color rgb="FF000000"/>
        <rFont val="Verdana"/>
        <family val="2"/>
      </rPr>
      <t>aquaria</t>
    </r>
    <r>
      <rPr>
        <sz val="10"/>
        <color rgb="FF000000"/>
        <rFont val="Verdana"/>
        <family val="2"/>
      </rPr>
      <t>*Fwater*Fmarket / 1000000</t>
    </r>
  </si>
  <si>
    <t>1. Enter the concentration of a.s. in aquarium.</t>
  </si>
  <si>
    <t>Emission scenario for the disinfection of above ground small pools (TAB)</t>
  </si>
  <si>
    <t>Environmental Emission Scenarios for Product Type 2: Disinfection of above ground small pools</t>
  </si>
  <si>
    <r>
      <t>2. Elocal</t>
    </r>
    <r>
      <rPr>
        <vertAlign val="subscript"/>
        <sz val="10"/>
        <color theme="1"/>
        <rFont val="Verdana"/>
        <family val="2"/>
      </rPr>
      <t>water</t>
    </r>
    <r>
      <rPr>
        <sz val="10"/>
        <color theme="1"/>
        <rFont val="Verdana"/>
        <family val="2"/>
      </rPr>
      <t xml:space="preserve"> will be automatically calculated.</t>
    </r>
  </si>
  <si>
    <t>1. Enter the application rate of a.s. in the pool water.</t>
  </si>
  <si>
    <t>2. The output values will be automatically calculated.</t>
  </si>
  <si>
    <t>Soil area exposed</t>
  </si>
  <si>
    <t>Soil depth</t>
  </si>
  <si>
    <t>Bulk density of soil</t>
  </si>
  <si>
    <t>Application rate of a.s. in the pool water</t>
  </si>
  <si>
    <t>Number of b.p. applications for one pool in the emission period</t>
  </si>
  <si>
    <t>Quantity of a.s. in pool water</t>
  </si>
  <si>
    <t>Concentration of a.s. in exposed soil</t>
  </si>
  <si>
    <t>mg/kg</t>
  </si>
  <si>
    <r>
      <t>V</t>
    </r>
    <r>
      <rPr>
        <vertAlign val="subscript"/>
        <sz val="10"/>
        <color theme="1"/>
        <rFont val="Verdana"/>
        <family val="2"/>
      </rPr>
      <t>pool</t>
    </r>
  </si>
  <si>
    <r>
      <t>AREA</t>
    </r>
    <r>
      <rPr>
        <vertAlign val="subscript"/>
        <sz val="10"/>
        <color theme="1"/>
        <rFont val="Verdana"/>
        <family val="2"/>
      </rPr>
      <t>soil</t>
    </r>
  </si>
  <si>
    <r>
      <t>depth</t>
    </r>
    <r>
      <rPr>
        <vertAlign val="subscript"/>
        <sz val="10"/>
        <color theme="1"/>
        <rFont val="Verdana"/>
        <family val="2"/>
      </rPr>
      <t>soil</t>
    </r>
  </si>
  <si>
    <r>
      <t>RHO</t>
    </r>
    <r>
      <rPr>
        <vertAlign val="subscript"/>
        <sz val="10"/>
        <color theme="1"/>
        <rFont val="Verdana"/>
        <family val="2"/>
      </rPr>
      <t>soil</t>
    </r>
  </si>
  <si>
    <r>
      <t>A</t>
    </r>
    <r>
      <rPr>
        <vertAlign val="subscript"/>
        <sz val="11"/>
        <color theme="1"/>
        <rFont val="Verdana"/>
        <family val="2"/>
      </rPr>
      <t>appl</t>
    </r>
  </si>
  <si>
    <r>
      <t>N</t>
    </r>
    <r>
      <rPr>
        <vertAlign val="subscript"/>
        <sz val="10"/>
        <color theme="1"/>
        <rFont val="Verdana"/>
        <family val="2"/>
      </rPr>
      <t>appl</t>
    </r>
  </si>
  <si>
    <r>
      <t>Q</t>
    </r>
    <r>
      <rPr>
        <vertAlign val="subscript"/>
        <sz val="10"/>
        <color theme="1"/>
        <rFont val="Verdana"/>
        <family val="2"/>
      </rPr>
      <t>pool</t>
    </r>
  </si>
  <si>
    <r>
      <t>C</t>
    </r>
    <r>
      <rPr>
        <vertAlign val="subscript"/>
        <sz val="10"/>
        <color theme="1"/>
        <rFont val="Verdana"/>
        <family val="2"/>
      </rPr>
      <t>soil</t>
    </r>
  </si>
  <si>
    <r>
      <rPr>
        <b/>
        <sz val="10"/>
        <color theme="1"/>
        <rFont val="Verdana"/>
        <family val="2"/>
      </rPr>
      <t>Q</t>
    </r>
    <r>
      <rPr>
        <b/>
        <vertAlign val="subscript"/>
        <sz val="10"/>
        <color theme="1"/>
        <rFont val="Verdana"/>
        <family val="2"/>
      </rPr>
      <t>pool</t>
    </r>
    <r>
      <rPr>
        <b/>
        <sz val="10"/>
        <color theme="1"/>
        <rFont val="Verdana"/>
        <family val="2"/>
      </rPr>
      <t xml:space="preserve"> </t>
    </r>
    <r>
      <rPr>
        <sz val="10"/>
        <color theme="1"/>
        <rFont val="Verdana"/>
        <family val="2"/>
      </rPr>
      <t>= A</t>
    </r>
    <r>
      <rPr>
        <vertAlign val="subscript"/>
        <sz val="10"/>
        <color theme="1"/>
        <rFont val="Verdana"/>
        <family val="2"/>
      </rPr>
      <t xml:space="preserve">appl </t>
    </r>
    <r>
      <rPr>
        <sz val="10"/>
        <color theme="1"/>
        <rFont val="Verdana"/>
        <family val="2"/>
      </rPr>
      <t>* V</t>
    </r>
    <r>
      <rPr>
        <vertAlign val="subscript"/>
        <sz val="10"/>
        <color theme="1"/>
        <rFont val="Verdana"/>
        <family val="2"/>
      </rPr>
      <t>pool</t>
    </r>
    <r>
      <rPr>
        <sz val="10"/>
        <color theme="1"/>
        <rFont val="Verdana"/>
        <family val="2"/>
      </rPr>
      <t xml:space="preserve"> / 1000</t>
    </r>
  </si>
  <si>
    <r>
      <rPr>
        <b/>
        <sz val="10"/>
        <color theme="1"/>
        <rFont val="Verdana"/>
        <family val="2"/>
      </rPr>
      <t>C</t>
    </r>
    <r>
      <rPr>
        <b/>
        <vertAlign val="subscript"/>
        <sz val="10"/>
        <color theme="1"/>
        <rFont val="Verdana"/>
        <family val="2"/>
      </rPr>
      <t>soil</t>
    </r>
    <r>
      <rPr>
        <sz val="10"/>
        <color theme="1"/>
        <rFont val="Verdana"/>
        <family val="2"/>
      </rPr>
      <t xml:space="preserve"> = Q</t>
    </r>
    <r>
      <rPr>
        <vertAlign val="subscript"/>
        <sz val="10"/>
        <color theme="1"/>
        <rFont val="Verdana"/>
        <family val="2"/>
      </rPr>
      <t>pool</t>
    </r>
    <r>
      <rPr>
        <sz val="10"/>
        <color theme="1"/>
        <rFont val="Verdana"/>
        <family val="2"/>
      </rPr>
      <t xml:space="preserve"> * N</t>
    </r>
    <r>
      <rPr>
        <vertAlign val="subscript"/>
        <sz val="10"/>
        <color theme="1"/>
        <rFont val="Verdana"/>
        <family val="2"/>
      </rPr>
      <t>appl</t>
    </r>
    <r>
      <rPr>
        <sz val="10"/>
        <color theme="1"/>
        <rFont val="Verdana"/>
        <family val="2"/>
      </rPr>
      <t xml:space="preserve"> * 1000000 / (AREA</t>
    </r>
    <r>
      <rPr>
        <vertAlign val="subscript"/>
        <sz val="10"/>
        <color theme="1"/>
        <rFont val="Verdana"/>
        <family val="2"/>
      </rPr>
      <t>soil</t>
    </r>
    <r>
      <rPr>
        <sz val="10"/>
        <color theme="1"/>
        <rFont val="Verdana"/>
        <family val="2"/>
      </rPr>
      <t xml:space="preserve"> *depth</t>
    </r>
    <r>
      <rPr>
        <vertAlign val="subscript"/>
        <sz val="10"/>
        <color theme="1"/>
        <rFont val="Verdana"/>
        <family val="2"/>
      </rPr>
      <t>soil</t>
    </r>
    <r>
      <rPr>
        <sz val="10"/>
        <color theme="1"/>
        <rFont val="Verdana"/>
        <family val="2"/>
      </rPr>
      <t xml:space="preserve"> *RHO</t>
    </r>
    <r>
      <rPr>
        <vertAlign val="subscript"/>
        <sz val="10"/>
        <color theme="1"/>
        <rFont val="Verdana"/>
        <family val="2"/>
      </rPr>
      <t>soil</t>
    </r>
    <r>
      <rPr>
        <sz val="10"/>
        <color theme="1"/>
        <rFont val="Verdana"/>
        <family val="2"/>
      </rPr>
      <t>)</t>
    </r>
  </si>
  <si>
    <t>Environmental Emission Scenarios for Product Type 2: Disinfection of indoor fountains</t>
  </si>
  <si>
    <t>Emission scenarios for the disinfection of indoor fountains (TAB)</t>
  </si>
  <si>
    <t>Emission scenario for the disinfection of indoor fountains (TAB)</t>
  </si>
  <si>
    <t>1. Enter the concentration of a.s. in the fountain.</t>
  </si>
  <si>
    <t>Fountain volume</t>
  </si>
  <si>
    <t>Number of fountains per STP</t>
  </si>
  <si>
    <t>Concentration of a.s. in fountain</t>
  </si>
  <si>
    <r>
      <t>V</t>
    </r>
    <r>
      <rPr>
        <vertAlign val="subscript"/>
        <sz val="10"/>
        <color theme="1"/>
        <rFont val="Verdana"/>
        <family val="2"/>
      </rPr>
      <t>fountain</t>
    </r>
  </si>
  <si>
    <r>
      <t>N</t>
    </r>
    <r>
      <rPr>
        <vertAlign val="subscript"/>
        <sz val="10"/>
        <color theme="1"/>
        <rFont val="Verdana"/>
        <family val="2"/>
      </rPr>
      <t>fountain</t>
    </r>
  </si>
  <si>
    <r>
      <t>C</t>
    </r>
    <r>
      <rPr>
        <vertAlign val="subscript"/>
        <sz val="11"/>
        <color theme="1"/>
        <rFont val="Verdana"/>
        <family val="2"/>
      </rPr>
      <t>fountain</t>
    </r>
  </si>
  <si>
    <r>
      <t>AREA</t>
    </r>
    <r>
      <rPr>
        <vertAlign val="subscript"/>
        <sz val="10"/>
        <color theme="1"/>
        <rFont val="Verdana"/>
        <family val="2"/>
      </rPr>
      <t>façade</t>
    </r>
  </si>
  <si>
    <t>Density of product</t>
  </si>
  <si>
    <r>
      <t>For PT 10 the value is 1000 kg.m</t>
    </r>
    <r>
      <rPr>
        <vertAlign val="superscript"/>
        <sz val="10"/>
        <rFont val="Verdana"/>
        <family val="2"/>
      </rPr>
      <t>-3</t>
    </r>
    <r>
      <rPr>
        <sz val="10"/>
        <rFont val="Verdana"/>
        <family val="2"/>
      </rPr>
      <t xml:space="preserve"> by default</t>
    </r>
  </si>
  <si>
    <t xml:space="preserve">Fraction of product lost during application by spray drift </t>
  </si>
  <si>
    <t>Fraction of product lost during application due to runoff</t>
  </si>
  <si>
    <t>Soil volume adjacent to treated surface</t>
  </si>
  <si>
    <r>
      <t>m</t>
    </r>
    <r>
      <rPr>
        <vertAlign val="superscript"/>
        <sz val="10"/>
        <rFont val="Verdana"/>
        <family val="2"/>
      </rPr>
      <t>3</t>
    </r>
  </si>
  <si>
    <r>
      <t>kg</t>
    </r>
    <r>
      <rPr>
        <vertAlign val="subscript"/>
        <sz val="10"/>
        <color theme="1"/>
        <rFont val="Verdana"/>
        <family val="2"/>
      </rPr>
      <t>wwt</t>
    </r>
    <r>
      <rPr>
        <sz val="10"/>
        <color theme="1"/>
        <rFont val="Verdana"/>
        <family val="2"/>
      </rPr>
      <t>.m</t>
    </r>
    <r>
      <rPr>
        <vertAlign val="superscript"/>
        <sz val="10"/>
        <color theme="1"/>
        <rFont val="Verdana"/>
        <family val="2"/>
      </rPr>
      <t>-3</t>
    </r>
  </si>
  <si>
    <t>ESD PT 10</t>
  </si>
  <si>
    <r>
      <t>mg.d</t>
    </r>
    <r>
      <rPr>
        <vertAlign val="superscript"/>
        <sz val="10"/>
        <rFont val="Verdana"/>
        <family val="2"/>
      </rPr>
      <t>-1</t>
    </r>
  </si>
  <si>
    <t>In a city</t>
  </si>
  <si>
    <t>In the countryside</t>
  </si>
  <si>
    <r>
      <t>mg.kg</t>
    </r>
    <r>
      <rPr>
        <vertAlign val="subscript"/>
        <sz val="10"/>
        <rFont val="Verdana"/>
        <family val="2"/>
      </rPr>
      <t>wwt</t>
    </r>
    <r>
      <rPr>
        <vertAlign val="superscript"/>
        <sz val="10"/>
        <rFont val="Verdana"/>
        <family val="2"/>
      </rPr>
      <t>-1</t>
    </r>
  </si>
  <si>
    <t>Fraction of rinsing solution lost during rinse due to runoff</t>
  </si>
  <si>
    <r>
      <t>Frunoff</t>
    </r>
    <r>
      <rPr>
        <vertAlign val="subscript"/>
        <sz val="10"/>
        <color theme="1"/>
        <rFont val="Verdana"/>
        <family val="2"/>
      </rPr>
      <t>rinse</t>
    </r>
  </si>
  <si>
    <r>
      <rPr>
        <b/>
        <sz val="10"/>
        <color theme="1"/>
        <rFont val="Verdana"/>
        <family val="2"/>
      </rPr>
      <t>Elocal</t>
    </r>
    <r>
      <rPr>
        <b/>
        <vertAlign val="subscript"/>
        <sz val="10"/>
        <color theme="1"/>
        <rFont val="Verdana"/>
        <family val="2"/>
      </rPr>
      <t>3,water</t>
    </r>
    <r>
      <rPr>
        <sz val="10"/>
        <color theme="1"/>
        <rFont val="Verdana"/>
        <family val="2"/>
      </rPr>
      <t xml:space="preserve"> = N</t>
    </r>
    <r>
      <rPr>
        <vertAlign val="subscript"/>
        <sz val="10"/>
        <color theme="1"/>
        <rFont val="Verdana"/>
        <family val="2"/>
      </rPr>
      <t>rep-max</t>
    </r>
    <r>
      <rPr>
        <sz val="10"/>
        <color theme="1"/>
        <rFont val="Verdana"/>
        <family val="2"/>
      </rPr>
      <t xml:space="preserve"> * Q</t>
    </r>
    <r>
      <rPr>
        <vertAlign val="subscript"/>
        <sz val="10"/>
        <color theme="1"/>
        <rFont val="Verdana"/>
        <family val="2"/>
      </rPr>
      <t>machine_bath</t>
    </r>
    <r>
      <rPr>
        <sz val="10"/>
        <color theme="1"/>
        <rFont val="Verdana"/>
        <family val="2"/>
      </rPr>
      <t xml:space="preserve"> * 10</t>
    </r>
    <r>
      <rPr>
        <vertAlign val="superscript"/>
        <sz val="10"/>
        <color theme="1"/>
        <rFont val="Verdana"/>
        <family val="2"/>
      </rPr>
      <t>-6</t>
    </r>
    <r>
      <rPr>
        <sz val="10"/>
        <color theme="1"/>
        <rFont val="Verdana"/>
        <family val="2"/>
      </rPr>
      <t xml:space="preserve"> * C</t>
    </r>
    <r>
      <rPr>
        <vertAlign val="subscript"/>
        <sz val="10"/>
        <color theme="1"/>
        <rFont val="Verdana"/>
        <family val="2"/>
      </rPr>
      <t>disinf</t>
    </r>
    <r>
      <rPr>
        <sz val="10"/>
        <color theme="1"/>
        <rFont val="Verdana"/>
        <family val="2"/>
      </rPr>
      <t xml:space="preserve"> *
e</t>
    </r>
    <r>
      <rPr>
        <vertAlign val="superscript"/>
        <sz val="10"/>
        <color theme="1"/>
        <rFont val="Verdana"/>
        <family val="2"/>
      </rPr>
      <t>-kdegdisinf * Trepl</t>
    </r>
    <r>
      <rPr>
        <sz val="10"/>
        <color theme="1"/>
        <rFont val="Verdana"/>
        <family val="2"/>
      </rPr>
      <t xml:space="preserve"> / (1+F</t>
    </r>
    <r>
      <rPr>
        <vertAlign val="subscript"/>
        <sz val="10"/>
        <color theme="1"/>
        <rFont val="Verdana"/>
        <family val="2"/>
      </rPr>
      <t>carry-over</t>
    </r>
    <r>
      <rPr>
        <sz val="10"/>
        <color theme="1"/>
        <rFont val="Verdana"/>
        <family val="2"/>
      </rPr>
      <t>)</t>
    </r>
    <r>
      <rPr>
        <vertAlign val="superscript"/>
        <sz val="10"/>
        <color theme="1"/>
        <rFont val="Verdana"/>
        <family val="2"/>
      </rPr>
      <t>Trepl</t>
    </r>
  </si>
  <si>
    <r>
      <rPr>
        <b/>
        <sz val="10"/>
        <color theme="1"/>
        <rFont val="Verdana"/>
        <family val="2"/>
      </rPr>
      <t>Elocal</t>
    </r>
    <r>
      <rPr>
        <b/>
        <vertAlign val="subscript"/>
        <sz val="10"/>
        <color theme="1"/>
        <rFont val="Verdana"/>
        <family val="2"/>
      </rPr>
      <t>3,water</t>
    </r>
    <r>
      <rPr>
        <sz val="10"/>
        <color theme="1"/>
        <rFont val="Verdana"/>
        <family val="2"/>
      </rPr>
      <t xml:space="preserve"> = N</t>
    </r>
    <r>
      <rPr>
        <vertAlign val="subscript"/>
        <sz val="10"/>
        <color theme="1"/>
        <rFont val="Verdana"/>
        <family val="2"/>
      </rPr>
      <t>rep-max</t>
    </r>
    <r>
      <rPr>
        <sz val="10"/>
        <color theme="1"/>
        <rFont val="Verdana"/>
        <family val="2"/>
      </rPr>
      <t xml:space="preserve"> * Q</t>
    </r>
    <r>
      <rPr>
        <vertAlign val="subscript"/>
        <sz val="10"/>
        <color theme="1"/>
        <rFont val="Verdana"/>
        <family val="2"/>
      </rPr>
      <t>machine_bath</t>
    </r>
    <r>
      <rPr>
        <sz val="10"/>
        <color theme="1"/>
        <rFont val="Verdana"/>
        <family val="2"/>
      </rPr>
      <t xml:space="preserve"> * 10</t>
    </r>
    <r>
      <rPr>
        <vertAlign val="superscript"/>
        <sz val="10"/>
        <color theme="1"/>
        <rFont val="Verdana"/>
        <family val="2"/>
      </rPr>
      <t>-6</t>
    </r>
    <r>
      <rPr>
        <sz val="10"/>
        <color theme="1"/>
        <rFont val="Verdana"/>
        <family val="2"/>
      </rPr>
      <t xml:space="preserve"> * C</t>
    </r>
    <r>
      <rPr>
        <vertAlign val="subscript"/>
        <sz val="10"/>
        <color theme="1"/>
        <rFont val="Verdana"/>
        <family val="2"/>
      </rPr>
      <t>disinf</t>
    </r>
    <r>
      <rPr>
        <sz val="10"/>
        <color theme="1"/>
        <rFont val="Verdana"/>
        <family val="2"/>
      </rPr>
      <t xml:space="preserve"> *
e</t>
    </r>
    <r>
      <rPr>
        <vertAlign val="superscript"/>
        <sz val="10"/>
        <color theme="1"/>
        <rFont val="Verdana"/>
        <family val="2"/>
      </rPr>
      <t>-kdegdisinf * Trepl</t>
    </r>
    <r>
      <rPr>
        <sz val="10"/>
        <color theme="1"/>
        <rFont val="Verdana"/>
        <family val="2"/>
      </rPr>
      <t xml:space="preserve"> </t>
    </r>
  </si>
  <si>
    <r>
      <rPr>
        <b/>
        <sz val="10"/>
        <rFont val="Verdana"/>
        <family val="2"/>
      </rPr>
      <t>Elocal</t>
    </r>
    <r>
      <rPr>
        <b/>
        <vertAlign val="subscript"/>
        <sz val="10"/>
        <rFont val="Verdana"/>
        <family val="2"/>
      </rPr>
      <t>3,water</t>
    </r>
    <r>
      <rPr>
        <sz val="10"/>
        <rFont val="Verdana"/>
        <family val="2"/>
      </rPr>
      <t xml:space="preserve"> = C</t>
    </r>
    <r>
      <rPr>
        <vertAlign val="subscript"/>
        <sz val="10"/>
        <rFont val="Verdana"/>
        <family val="2"/>
      </rPr>
      <t>disinf</t>
    </r>
    <r>
      <rPr>
        <sz val="10"/>
        <rFont val="Verdana"/>
        <family val="2"/>
      </rPr>
      <t xml:space="preserve"> * Q</t>
    </r>
    <r>
      <rPr>
        <vertAlign val="subscript"/>
        <sz val="10"/>
        <rFont val="Verdana"/>
        <family val="2"/>
      </rPr>
      <t>machine_bath</t>
    </r>
    <r>
      <rPr>
        <sz val="10"/>
        <rFont val="Verdana"/>
        <family val="2"/>
      </rPr>
      <t xml:space="preserve"> * Fwater * Nbath * 10</t>
    </r>
    <r>
      <rPr>
        <vertAlign val="superscript"/>
        <sz val="10"/>
        <rFont val="Verdana"/>
        <family val="2"/>
      </rPr>
      <t>-6</t>
    </r>
    <r>
      <rPr>
        <sz val="10"/>
        <rFont val="Verdana"/>
        <family val="2"/>
      </rPr>
      <t xml:space="preserve">  </t>
    </r>
  </si>
  <si>
    <t>Application rate of biocidal product</t>
  </si>
  <si>
    <t>Application by vaporising or fogging?</t>
  </si>
  <si>
    <t>Yes</t>
  </si>
  <si>
    <t xml:space="preserve">No </t>
  </si>
  <si>
    <t>Application rate units</t>
  </si>
  <si>
    <r>
      <t>l.m</t>
    </r>
    <r>
      <rPr>
        <vertAlign val="superscript"/>
        <sz val="10"/>
        <color theme="1"/>
        <rFont val="Verdana"/>
        <family val="2"/>
      </rPr>
      <t>-3</t>
    </r>
  </si>
  <si>
    <t xml:space="preserve"> Area/Volume</t>
  </si>
  <si>
    <t>Area</t>
  </si>
  <si>
    <t>Volume</t>
  </si>
  <si>
    <t>Units</t>
  </si>
  <si>
    <t>Volume m3</t>
  </si>
  <si>
    <t>Application rate of the product</t>
  </si>
  <si>
    <r>
      <t>mg.m</t>
    </r>
    <r>
      <rPr>
        <vertAlign val="superscript"/>
        <sz val="10"/>
        <rFont val="Verdana"/>
        <family val="2"/>
      </rPr>
      <t>-2</t>
    </r>
  </si>
  <si>
    <t>Soil-water partitioning coefficient</t>
  </si>
  <si>
    <r>
      <t>K</t>
    </r>
    <r>
      <rPr>
        <vertAlign val="subscript"/>
        <sz val="10"/>
        <color theme="1"/>
        <rFont val="Verdana"/>
        <family val="2"/>
      </rPr>
      <t>soil-water</t>
    </r>
  </si>
  <si>
    <r>
      <t>m</t>
    </r>
    <r>
      <rPr>
        <vertAlign val="superscript"/>
        <sz val="10"/>
        <color theme="1"/>
        <rFont val="Verdana"/>
        <family val="2"/>
      </rPr>
      <t>3</t>
    </r>
    <r>
      <rPr>
        <sz val="10"/>
        <color theme="1"/>
        <rFont val="Verdana"/>
        <family val="2"/>
      </rPr>
      <t>.m</t>
    </r>
    <r>
      <rPr>
        <vertAlign val="superscript"/>
        <sz val="10"/>
        <color theme="1"/>
        <rFont val="Verdana"/>
        <family val="2"/>
      </rPr>
      <t>-3</t>
    </r>
  </si>
  <si>
    <t>First order rate constant for removal from soil</t>
  </si>
  <si>
    <t>k</t>
  </si>
  <si>
    <r>
      <t>mg.l</t>
    </r>
    <r>
      <rPr>
        <vertAlign val="superscript"/>
        <sz val="10"/>
        <rFont val="Verdana"/>
        <family val="2"/>
      </rPr>
      <t>-1</t>
    </r>
  </si>
  <si>
    <t>Select product/application</t>
  </si>
  <si>
    <t xml:space="preserve">Number of houses in a city </t>
  </si>
  <si>
    <r>
      <t>N</t>
    </r>
    <r>
      <rPr>
        <vertAlign val="subscript"/>
        <sz val="10"/>
        <color theme="1"/>
        <rFont val="Verdana"/>
        <family val="2"/>
      </rPr>
      <t>house</t>
    </r>
  </si>
  <si>
    <r>
      <t>f</t>
    </r>
    <r>
      <rPr>
        <vertAlign val="subscript"/>
        <sz val="10"/>
        <color theme="1"/>
        <rFont val="Verdana"/>
        <family val="2"/>
      </rPr>
      <t>house</t>
    </r>
  </si>
  <si>
    <r>
      <t>F</t>
    </r>
    <r>
      <rPr>
        <vertAlign val="subscript"/>
        <sz val="10"/>
        <color theme="1"/>
        <rFont val="Verdana"/>
        <family val="2"/>
      </rPr>
      <t>form</t>
    </r>
  </si>
  <si>
    <t>Indoor application of sealants (bathroom)</t>
  </si>
  <si>
    <t>Paints applied on window and door frames, and doors (outdoor)</t>
  </si>
  <si>
    <t>Paints applied on façade (outdoor)</t>
  </si>
  <si>
    <t>Table 1 &amp; Table 2 from document "Leaching from paints, plasters, and fillers applied in urban areas" (v.6 2015)</t>
  </si>
  <si>
    <t>time over which leaching is calculated (d)</t>
  </si>
  <si>
    <t>number of houses from which the actives are leaching (-)</t>
  </si>
  <si>
    <r>
      <t>Service life (d)
(T</t>
    </r>
    <r>
      <rPr>
        <b/>
        <vertAlign val="subscript"/>
        <sz val="10"/>
        <color theme="1"/>
        <rFont val="Verdana"/>
        <family val="2"/>
      </rPr>
      <t>service life</t>
    </r>
    <r>
      <rPr>
        <b/>
        <sz val="10"/>
        <color theme="1"/>
        <rFont val="Verdana"/>
        <family val="2"/>
      </rPr>
      <t>)</t>
    </r>
  </si>
  <si>
    <r>
      <t>Area (m</t>
    </r>
    <r>
      <rPr>
        <b/>
        <vertAlign val="superscript"/>
        <sz val="10"/>
        <color theme="1"/>
        <rFont val="Verdana"/>
        <family val="2"/>
      </rPr>
      <t>2</t>
    </r>
    <r>
      <rPr>
        <b/>
        <sz val="10"/>
        <color theme="1"/>
        <rFont val="Verdana"/>
        <family val="2"/>
      </rPr>
      <t>)
(AREA)</t>
    </r>
  </si>
  <si>
    <r>
      <t>initial (T</t>
    </r>
    <r>
      <rPr>
        <b/>
        <vertAlign val="subscript"/>
        <sz val="10"/>
        <color theme="1"/>
        <rFont val="Verdana"/>
        <family val="2"/>
      </rPr>
      <t>initial</t>
    </r>
    <r>
      <rPr>
        <b/>
        <sz val="10"/>
        <color theme="1"/>
        <rFont val="Verdana"/>
        <family val="2"/>
      </rPr>
      <t>)</t>
    </r>
  </si>
  <si>
    <r>
      <t>longer (T</t>
    </r>
    <r>
      <rPr>
        <b/>
        <vertAlign val="subscript"/>
        <sz val="10"/>
        <color theme="1"/>
        <rFont val="Verdana"/>
        <family val="2"/>
      </rPr>
      <t>longer</t>
    </r>
    <r>
      <rPr>
        <b/>
        <sz val="10"/>
        <color theme="1"/>
        <rFont val="Verdana"/>
        <family val="2"/>
      </rPr>
      <t>)</t>
    </r>
  </si>
  <si>
    <r>
      <t>initial
(N</t>
    </r>
    <r>
      <rPr>
        <b/>
        <vertAlign val="subscript"/>
        <sz val="10"/>
        <color theme="1"/>
        <rFont val="Verdana"/>
        <family val="2"/>
      </rPr>
      <t>houses,initial</t>
    </r>
    <r>
      <rPr>
        <b/>
        <sz val="10"/>
        <color theme="1"/>
        <rFont val="Verdana"/>
        <family val="2"/>
      </rPr>
      <t>)</t>
    </r>
  </si>
  <si>
    <r>
      <t>longer
(N</t>
    </r>
    <r>
      <rPr>
        <b/>
        <vertAlign val="subscript"/>
        <sz val="10"/>
        <color theme="1"/>
        <rFont val="Verdana"/>
        <family val="2"/>
      </rPr>
      <t>houses,longer</t>
    </r>
    <r>
      <rPr>
        <b/>
        <sz val="10"/>
        <color theme="1"/>
        <rFont val="Verdana"/>
        <family val="2"/>
      </rPr>
      <t>)</t>
    </r>
  </si>
  <si>
    <r>
      <t>density (kg/m</t>
    </r>
    <r>
      <rPr>
        <b/>
        <vertAlign val="superscript"/>
        <sz val="10"/>
        <color theme="1"/>
        <rFont val="Verdana"/>
        <family val="2"/>
      </rPr>
      <t>3</t>
    </r>
    <r>
      <rPr>
        <b/>
        <sz val="10"/>
        <color theme="1"/>
        <rFont val="Verdana"/>
        <family val="2"/>
      </rPr>
      <t>)
(RHO</t>
    </r>
    <r>
      <rPr>
        <b/>
        <vertAlign val="subscript"/>
        <sz val="10"/>
        <color theme="1"/>
        <rFont val="Verdana"/>
        <family val="2"/>
      </rPr>
      <t>form</t>
    </r>
    <r>
      <rPr>
        <b/>
        <sz val="10"/>
        <color theme="1"/>
        <rFont val="Verdana"/>
        <family val="2"/>
      </rPr>
      <t>)</t>
    </r>
  </si>
  <si>
    <r>
      <t>volume applied (L/m</t>
    </r>
    <r>
      <rPr>
        <b/>
        <vertAlign val="superscript"/>
        <sz val="10"/>
        <color theme="1"/>
        <rFont val="Verdana"/>
        <family val="2"/>
      </rPr>
      <t>2</t>
    </r>
    <r>
      <rPr>
        <b/>
        <sz val="10"/>
        <color theme="1"/>
        <rFont val="Verdana"/>
        <family val="2"/>
      </rPr>
      <t>)
(V</t>
    </r>
    <r>
      <rPr>
        <b/>
        <vertAlign val="subscript"/>
        <sz val="10"/>
        <color theme="1"/>
        <rFont val="Verdana"/>
        <family val="2"/>
      </rPr>
      <t>form</t>
    </r>
    <r>
      <rPr>
        <b/>
        <sz val="10"/>
        <color theme="1"/>
        <rFont val="Verdana"/>
        <family val="2"/>
      </rPr>
      <t>)</t>
    </r>
  </si>
  <si>
    <t>Indoor application of joint fillers (bathroom)</t>
  </si>
  <si>
    <t>Plasters applied on façades outdoors</t>
  </si>
  <si>
    <t>Joint sealants applied outdoors</t>
  </si>
  <si>
    <t>Joint fillers applied outdoors</t>
  </si>
  <si>
    <t>Roof membranes</t>
  </si>
  <si>
    <t>* "Roof membranes": values from "Use-based approaches for the estimation of environmental exposure due to roof membranes (PT9)" discussed during TMII-2013</t>
  </si>
  <si>
    <t>Environmental Emission Scenarios for Product Type 2: Public swimming pools</t>
  </si>
  <si>
    <t>Emission scenarios for disinfectants used in public swimming pools (TAB)</t>
  </si>
  <si>
    <t>Emission scenario for public swimming pools – Peak emission scenario</t>
  </si>
  <si>
    <t>Water surface</t>
  </si>
  <si>
    <t>Average depth of water</t>
  </si>
  <si>
    <t>m</t>
  </si>
  <si>
    <t>Fraction released to STP</t>
  </si>
  <si>
    <t>Frel</t>
  </si>
  <si>
    <t xml:space="preserve">Concentration in swimming pool water </t>
  </si>
  <si>
    <t>Emission period</t>
  </si>
  <si>
    <t>Ep</t>
  </si>
  <si>
    <t>1. Enter a value for the concentration of the a.s. in the swimming pool water.</t>
  </si>
  <si>
    <r>
      <t>2. Elocal</t>
    </r>
    <r>
      <rPr>
        <vertAlign val="subscript"/>
        <sz val="10"/>
        <rFont val="Verdana"/>
        <family val="2"/>
      </rPr>
      <t>water</t>
    </r>
    <r>
      <rPr>
        <sz val="10"/>
        <rFont val="Verdana"/>
        <family val="2"/>
      </rPr>
      <t xml:space="preserve"> will be automatically calculated.</t>
    </r>
  </si>
  <si>
    <r>
      <t>AREA</t>
    </r>
    <r>
      <rPr>
        <vertAlign val="subscript"/>
        <sz val="10"/>
        <color theme="1"/>
        <rFont val="Verdana"/>
        <family val="2"/>
      </rPr>
      <t>swim</t>
    </r>
  </si>
  <si>
    <r>
      <t>DEPTH</t>
    </r>
    <r>
      <rPr>
        <vertAlign val="subscript"/>
        <sz val="10"/>
        <color theme="1"/>
        <rFont val="Verdana"/>
        <family val="2"/>
      </rPr>
      <t>swim</t>
    </r>
  </si>
  <si>
    <t xml:space="preserve">Number of visitors per day </t>
  </si>
  <si>
    <t>Water replaced per visitor</t>
  </si>
  <si>
    <t>Vrepl</t>
  </si>
  <si>
    <t>Nvisit</t>
  </si>
  <si>
    <r>
      <t>C</t>
    </r>
    <r>
      <rPr>
        <vertAlign val="subscript"/>
        <sz val="10"/>
        <color theme="1"/>
        <rFont val="Verdana"/>
        <family val="2"/>
      </rPr>
      <t>proc</t>
    </r>
  </si>
  <si>
    <r>
      <rPr>
        <b/>
        <sz val="10"/>
        <color theme="1"/>
        <rFont val="Verdana"/>
        <family val="2"/>
      </rPr>
      <t>Elocal</t>
    </r>
    <r>
      <rPr>
        <b/>
        <vertAlign val="subscript"/>
        <sz val="10"/>
        <color theme="1"/>
        <rFont val="Verdana"/>
        <family val="2"/>
      </rPr>
      <t>water</t>
    </r>
    <r>
      <rPr>
        <sz val="10"/>
        <color theme="1"/>
        <rFont val="Verdana"/>
        <family val="2"/>
      </rPr>
      <t xml:space="preserve"> = AREA</t>
    </r>
    <r>
      <rPr>
        <vertAlign val="subscript"/>
        <sz val="10"/>
        <color theme="1"/>
        <rFont val="Verdana"/>
        <family val="2"/>
      </rPr>
      <t>swim</t>
    </r>
    <r>
      <rPr>
        <sz val="10"/>
        <color theme="1"/>
        <rFont val="Verdana"/>
        <family val="2"/>
      </rPr>
      <t>*DEPTH</t>
    </r>
    <r>
      <rPr>
        <vertAlign val="subscript"/>
        <sz val="10"/>
        <color theme="1"/>
        <rFont val="Verdana"/>
        <family val="2"/>
      </rPr>
      <t>swim</t>
    </r>
    <r>
      <rPr>
        <sz val="10"/>
        <color theme="1"/>
        <rFont val="Verdana"/>
        <family val="2"/>
      </rPr>
      <t>*C</t>
    </r>
    <r>
      <rPr>
        <vertAlign val="subscript"/>
        <sz val="10"/>
        <color theme="1"/>
        <rFont val="Verdana"/>
        <family val="2"/>
      </rPr>
      <t>proc</t>
    </r>
    <r>
      <rPr>
        <sz val="10"/>
        <color theme="1"/>
        <rFont val="Verdana"/>
        <family val="2"/>
      </rPr>
      <t xml:space="preserve"> / (Frel*Ep)</t>
    </r>
  </si>
  <si>
    <r>
      <rPr>
        <b/>
        <sz val="10"/>
        <color theme="1"/>
        <rFont val="Verdana"/>
        <family val="2"/>
      </rPr>
      <t>Elocal</t>
    </r>
    <r>
      <rPr>
        <b/>
        <vertAlign val="subscript"/>
        <sz val="10"/>
        <color theme="1"/>
        <rFont val="Verdana"/>
        <family val="2"/>
      </rPr>
      <t>water</t>
    </r>
    <r>
      <rPr>
        <sz val="10"/>
        <color theme="1"/>
        <rFont val="Verdana"/>
        <family val="2"/>
      </rPr>
      <t xml:space="preserve"> = Nvisit*Vrepl*C</t>
    </r>
    <r>
      <rPr>
        <vertAlign val="subscript"/>
        <sz val="10"/>
        <color theme="1"/>
        <rFont val="Verdana"/>
        <family val="2"/>
      </rPr>
      <t>proc</t>
    </r>
    <r>
      <rPr>
        <sz val="10"/>
        <color theme="1"/>
        <rFont val="Verdana"/>
        <family val="2"/>
      </rPr>
      <t xml:space="preserve"> / Ep</t>
    </r>
  </si>
  <si>
    <t>Emission scenario for public swimming pools – Chronic releases</t>
  </si>
  <si>
    <r>
      <t>2. Enter the application rate of biocidal product (V</t>
    </r>
    <r>
      <rPr>
        <vertAlign val="subscript"/>
        <sz val="10"/>
        <color theme="1"/>
        <rFont val="Verdana"/>
        <family val="2"/>
      </rPr>
      <t>form</t>
    </r>
    <r>
      <rPr>
        <sz val="10"/>
        <color theme="1"/>
        <rFont val="Verdana"/>
        <family val="2"/>
      </rPr>
      <t>) and the concentration of active substance in the product (C</t>
    </r>
    <r>
      <rPr>
        <vertAlign val="subscript"/>
        <sz val="10"/>
        <color theme="1"/>
        <rFont val="Verdana"/>
        <family val="2"/>
      </rPr>
      <t>form</t>
    </r>
    <r>
      <rPr>
        <sz val="10"/>
        <color theme="1"/>
        <rFont val="Verdana"/>
        <family val="2"/>
      </rPr>
      <t>). Note that the units of Vform depend on whether the application is by vaporizing/fogging.</t>
    </r>
  </si>
  <si>
    <r>
      <t>4. Elocal</t>
    </r>
    <r>
      <rPr>
        <vertAlign val="subscript"/>
        <sz val="10"/>
        <color theme="1"/>
        <rFont val="Verdana"/>
        <family val="2"/>
      </rPr>
      <t>water</t>
    </r>
    <r>
      <rPr>
        <sz val="10"/>
        <color theme="1"/>
        <rFont val="Verdana"/>
        <family val="2"/>
      </rPr>
      <t xml:space="preserve"> will be automatically calculated.</t>
    </r>
  </si>
  <si>
    <t>TAB</t>
  </si>
  <si>
    <t>Emission scenario for calculating the releases of disinfectants used in industrial areas (ESD JRC 2011, Table 2, p.12 &amp; TAB)</t>
  </si>
  <si>
    <t>Emission scenario for calculating the releases of disinfectants used in hospitals for disinfection of scopes and other articles in washers/disinfectors (ESD RIVM 2001, Table 3.7, p.25 &amp; TAB)</t>
  </si>
  <si>
    <r>
      <rPr>
        <b/>
        <sz val="10"/>
        <color theme="1"/>
        <rFont val="Verdana"/>
        <family val="2"/>
      </rPr>
      <t>Elocal</t>
    </r>
    <r>
      <rPr>
        <b/>
        <vertAlign val="subscript"/>
        <sz val="10"/>
        <color rgb="FF000000"/>
        <rFont val="Verdana"/>
        <family val="2"/>
      </rPr>
      <t>water</t>
    </r>
    <r>
      <rPr>
        <sz val="10"/>
        <color rgb="FF000000"/>
        <rFont val="Verdana"/>
        <family val="2"/>
      </rPr>
      <t>=V</t>
    </r>
    <r>
      <rPr>
        <vertAlign val="subscript"/>
        <sz val="10"/>
        <color rgb="FF000000"/>
        <rFont val="Verdana"/>
        <family val="2"/>
      </rPr>
      <t>fountain</t>
    </r>
    <r>
      <rPr>
        <sz val="10"/>
        <color rgb="FF000000"/>
        <rFont val="Verdana"/>
        <family val="2"/>
      </rPr>
      <t>*N</t>
    </r>
    <r>
      <rPr>
        <vertAlign val="subscript"/>
        <sz val="10"/>
        <color rgb="FF000000"/>
        <rFont val="Verdana"/>
        <family val="2"/>
      </rPr>
      <t>fountain</t>
    </r>
    <r>
      <rPr>
        <sz val="10"/>
        <color rgb="FF000000"/>
        <rFont val="Verdana"/>
        <family val="2"/>
      </rPr>
      <t>*Frep*C</t>
    </r>
    <r>
      <rPr>
        <vertAlign val="subscript"/>
        <sz val="10"/>
        <color rgb="FF000000"/>
        <rFont val="Verdana"/>
        <family val="2"/>
      </rPr>
      <t>fountain</t>
    </r>
    <r>
      <rPr>
        <sz val="10"/>
        <color rgb="FF000000"/>
        <rFont val="Verdana"/>
        <family val="2"/>
      </rPr>
      <t>*Fwater*Fmarket / 1000000</t>
    </r>
  </si>
  <si>
    <r>
      <t>kg/m</t>
    </r>
    <r>
      <rPr>
        <vertAlign val="superscript"/>
        <sz val="10"/>
        <color theme="1"/>
        <rFont val="Verdana"/>
        <family val="2"/>
      </rPr>
      <t>3</t>
    </r>
  </si>
  <si>
    <t>Number of houses treated per day in the city scenario</t>
  </si>
  <si>
    <r>
      <t>n</t>
    </r>
    <r>
      <rPr>
        <vertAlign val="subscript"/>
        <sz val="10"/>
        <color theme="1"/>
        <rFont val="Verdana"/>
        <family val="2"/>
      </rPr>
      <t>houses_applic_city</t>
    </r>
  </si>
  <si>
    <r>
      <t>n</t>
    </r>
    <r>
      <rPr>
        <vertAlign val="subscript"/>
        <sz val="10"/>
        <color theme="1"/>
        <rFont val="Verdana"/>
        <family val="2"/>
      </rPr>
      <t>houses_applic_countryside</t>
    </r>
  </si>
  <si>
    <t>This value cannot be changed</t>
  </si>
  <si>
    <t>Treated area of a façade</t>
  </si>
  <si>
    <r>
      <t>m</t>
    </r>
    <r>
      <rPr>
        <vertAlign val="superscript"/>
        <sz val="10"/>
        <color theme="1"/>
        <rFont val="Verdana"/>
        <family val="2"/>
      </rPr>
      <t>2</t>
    </r>
    <r>
      <rPr>
        <sz val="10"/>
        <color theme="1"/>
        <rFont val="Verdana"/>
        <family val="2"/>
      </rPr>
      <t/>
    </r>
  </si>
  <si>
    <t>mg</t>
  </si>
  <si>
    <t>TIME</t>
  </si>
  <si>
    <t>Duration of the assessment period (time over which leaching is calculated)</t>
  </si>
  <si>
    <t>Concentration in local soil after the assessment period</t>
  </si>
  <si>
    <t>Concentration in soil pore water after the assessment period</t>
  </si>
  <si>
    <t>Fraction released to air</t>
  </si>
  <si>
    <r>
      <t>F</t>
    </r>
    <r>
      <rPr>
        <vertAlign val="subscript"/>
        <sz val="10"/>
        <color theme="1"/>
        <rFont val="Verdana"/>
        <family val="2"/>
      </rPr>
      <t>air</t>
    </r>
  </si>
  <si>
    <t xml:space="preserve">Local emission to air </t>
  </si>
  <si>
    <r>
      <t>Elocal</t>
    </r>
    <r>
      <rPr>
        <vertAlign val="subscript"/>
        <sz val="10"/>
        <color theme="1"/>
        <rFont val="Verdana"/>
        <family val="2"/>
      </rPr>
      <t>air</t>
    </r>
  </si>
  <si>
    <r>
      <t>F</t>
    </r>
    <r>
      <rPr>
        <vertAlign val="subscript"/>
        <sz val="10"/>
        <color theme="1"/>
        <rFont val="Verdana"/>
        <family val="2"/>
      </rPr>
      <t>disint</t>
    </r>
  </si>
  <si>
    <t>Temission</t>
  </si>
  <si>
    <t>Type of users</t>
  </si>
  <si>
    <t>Professional users</t>
  </si>
  <si>
    <t>Private users</t>
  </si>
  <si>
    <t>Nr emission days</t>
  </si>
  <si>
    <t>Select professional or private users</t>
  </si>
  <si>
    <t xml:space="preserve">Number of emission days </t>
  </si>
  <si>
    <r>
      <t>Local emission to wastewater (standard STP)</t>
    </r>
    <r>
      <rPr>
        <vertAlign val="superscript"/>
        <sz val="10"/>
        <color theme="1"/>
        <rFont val="Verdana"/>
        <family val="2"/>
      </rPr>
      <t xml:space="preserve"> </t>
    </r>
  </si>
  <si>
    <t>4. The break-even point tonnage will be automatically calculated.</t>
  </si>
  <si>
    <t>Changes in "PT2-sanitary purposes" calculation sheet:</t>
  </si>
  <si>
    <r>
      <rPr>
        <b/>
        <sz val="10"/>
        <color theme="1"/>
        <rFont val="Verdana"/>
        <family val="2"/>
      </rPr>
      <t>Elocal</t>
    </r>
    <r>
      <rPr>
        <b/>
        <vertAlign val="subscript"/>
        <sz val="10"/>
        <color theme="1"/>
        <rFont val="Verdana"/>
        <family val="2"/>
      </rPr>
      <t>air</t>
    </r>
    <r>
      <rPr>
        <sz val="10"/>
        <color theme="1"/>
        <rFont val="Verdana"/>
        <family val="2"/>
      </rPr>
      <t xml:space="preserve"> = Nlocal * Q</t>
    </r>
    <r>
      <rPr>
        <vertAlign val="subscript"/>
        <sz val="10"/>
        <color theme="1"/>
        <rFont val="Verdana"/>
        <family val="2"/>
      </rPr>
      <t>product</t>
    </r>
    <r>
      <rPr>
        <sz val="10"/>
        <color theme="1"/>
        <rFont val="Verdana"/>
        <family val="2"/>
      </rPr>
      <t xml:space="preserve"> * C</t>
    </r>
    <r>
      <rPr>
        <vertAlign val="subscript"/>
        <sz val="10"/>
        <color theme="1"/>
        <rFont val="Verdana"/>
        <family val="2"/>
      </rPr>
      <t>product</t>
    </r>
    <r>
      <rPr>
        <sz val="10"/>
        <color theme="1"/>
        <rFont val="Verdana"/>
        <family val="2"/>
      </rPr>
      <t xml:space="preserve"> * F</t>
    </r>
    <r>
      <rPr>
        <vertAlign val="subscript"/>
        <sz val="10"/>
        <color theme="1"/>
        <rFont val="Verdana"/>
        <family val="2"/>
      </rPr>
      <t>penetr</t>
    </r>
    <r>
      <rPr>
        <sz val="10"/>
        <color theme="1"/>
        <rFont val="Verdana"/>
        <family val="2"/>
      </rPr>
      <t xml:space="preserve"> * (1- F</t>
    </r>
    <r>
      <rPr>
        <vertAlign val="subscript"/>
        <sz val="10"/>
        <color theme="1"/>
        <rFont val="Verdana"/>
        <family val="2"/>
      </rPr>
      <t>disint</t>
    </r>
    <r>
      <rPr>
        <sz val="10"/>
        <color theme="1"/>
        <rFont val="Verdana"/>
        <family val="2"/>
      </rPr>
      <t>) * F</t>
    </r>
    <r>
      <rPr>
        <vertAlign val="subscript"/>
        <sz val="10"/>
        <color theme="1"/>
        <rFont val="Verdana"/>
        <family val="2"/>
      </rPr>
      <t>air</t>
    </r>
  </si>
  <si>
    <r>
      <t>3. Elocal</t>
    </r>
    <r>
      <rPr>
        <vertAlign val="subscript"/>
        <sz val="10"/>
        <color theme="1"/>
        <rFont val="Verdana"/>
        <family val="2"/>
      </rPr>
      <t>water</t>
    </r>
    <r>
      <rPr>
        <sz val="10"/>
        <color theme="1"/>
        <rFont val="Verdana"/>
        <family val="2"/>
      </rPr>
      <t xml:space="preserve"> and Elocal</t>
    </r>
    <r>
      <rPr>
        <vertAlign val="subscript"/>
        <sz val="10"/>
        <color theme="1"/>
        <rFont val="Verdana"/>
        <family val="2"/>
      </rPr>
      <t>air</t>
    </r>
    <r>
      <rPr>
        <sz val="10"/>
        <color theme="1"/>
        <rFont val="Verdana"/>
        <family val="2"/>
      </rPr>
      <t xml:space="preserve"> will be automatically calculated.</t>
    </r>
  </si>
  <si>
    <r>
      <rPr>
        <b/>
        <sz val="10"/>
        <color theme="1"/>
        <rFont val="Verdana"/>
        <family val="2"/>
      </rPr>
      <t>Elocal</t>
    </r>
    <r>
      <rPr>
        <b/>
        <vertAlign val="subscript"/>
        <sz val="10"/>
        <color theme="1"/>
        <rFont val="Verdana"/>
        <family val="2"/>
      </rPr>
      <t>water</t>
    </r>
    <r>
      <rPr>
        <sz val="10"/>
        <color theme="1"/>
        <rFont val="Verdana"/>
        <family val="2"/>
      </rPr>
      <t xml:space="preserve"> = Nlocal * Q</t>
    </r>
    <r>
      <rPr>
        <vertAlign val="subscript"/>
        <sz val="10"/>
        <color theme="1"/>
        <rFont val="Verdana"/>
        <family val="2"/>
      </rPr>
      <t>product</t>
    </r>
    <r>
      <rPr>
        <sz val="10"/>
        <color theme="1"/>
        <rFont val="Verdana"/>
        <family val="2"/>
      </rPr>
      <t xml:space="preserve"> * C</t>
    </r>
    <r>
      <rPr>
        <vertAlign val="subscript"/>
        <sz val="10"/>
        <color theme="1"/>
        <rFont val="Verdana"/>
        <family val="2"/>
      </rPr>
      <t>product</t>
    </r>
    <r>
      <rPr>
        <sz val="10"/>
        <color theme="1"/>
        <rFont val="Verdana"/>
        <family val="2"/>
      </rPr>
      <t xml:space="preserve"> * F</t>
    </r>
    <r>
      <rPr>
        <vertAlign val="subscript"/>
        <sz val="10"/>
        <color theme="1"/>
        <rFont val="Verdana"/>
        <family val="2"/>
      </rPr>
      <t>penetr</t>
    </r>
    <r>
      <rPr>
        <sz val="10"/>
        <color theme="1"/>
        <rFont val="Verdana"/>
        <family val="2"/>
      </rPr>
      <t xml:space="preserve"> * (1-F</t>
    </r>
    <r>
      <rPr>
        <vertAlign val="subscript"/>
        <sz val="10"/>
        <color theme="1"/>
        <rFont val="Verdana"/>
        <family val="2"/>
      </rPr>
      <t>disint</t>
    </r>
    <r>
      <rPr>
        <sz val="10"/>
        <color theme="1"/>
        <rFont val="Verdana"/>
        <family val="2"/>
      </rPr>
      <t>) * F</t>
    </r>
    <r>
      <rPr>
        <vertAlign val="subscript"/>
        <sz val="10"/>
        <color theme="1"/>
        <rFont val="Verdana"/>
        <family val="2"/>
      </rPr>
      <t>water</t>
    </r>
  </si>
  <si>
    <t>Fractions released to wastewater</t>
  </si>
  <si>
    <r>
      <rPr>
        <b/>
        <sz val="10"/>
        <rFont val="Verdana"/>
        <family val="2"/>
      </rPr>
      <t>TONNAGEreg</t>
    </r>
    <r>
      <rPr>
        <sz val="10"/>
        <rFont val="Verdana"/>
        <family val="2"/>
      </rPr>
      <t xml:space="preserve"> = Q</t>
    </r>
    <r>
      <rPr>
        <vertAlign val="subscript"/>
        <sz val="10"/>
        <rFont val="Verdana"/>
        <family val="2"/>
      </rPr>
      <t>water_san</t>
    </r>
    <r>
      <rPr>
        <sz val="10"/>
        <rFont val="Verdana"/>
        <family val="2"/>
      </rPr>
      <t xml:space="preserve"> * C</t>
    </r>
    <r>
      <rPr>
        <vertAlign val="subscript"/>
        <sz val="10"/>
        <rFont val="Verdana"/>
        <family val="2"/>
      </rPr>
      <t xml:space="preserve">san </t>
    </r>
    <r>
      <rPr>
        <sz val="10"/>
        <rFont val="Verdana"/>
        <family val="2"/>
      </rPr>
      <t>* Temission</t>
    </r>
    <r>
      <rPr>
        <sz val="10"/>
        <rFont val="Verdana"/>
        <family val="2"/>
      </rPr>
      <t xml:space="preserve"> * Fsan</t>
    </r>
    <r>
      <rPr>
        <vertAlign val="subscript"/>
        <sz val="10"/>
        <rFont val="Verdana"/>
        <family val="2"/>
      </rPr>
      <t xml:space="preserve">water </t>
    </r>
    <r>
      <rPr>
        <sz val="10"/>
        <rFont val="Verdana"/>
        <family val="2"/>
      </rPr>
      <t>/ (10</t>
    </r>
    <r>
      <rPr>
        <vertAlign val="superscript"/>
        <sz val="10"/>
        <rFont val="Verdana"/>
        <family val="2"/>
      </rPr>
      <t>3</t>
    </r>
    <r>
      <rPr>
        <sz val="10"/>
        <rFont val="Verdana"/>
        <family val="2"/>
      </rPr>
      <t xml:space="preserve"> * F</t>
    </r>
    <r>
      <rPr>
        <vertAlign val="subscript"/>
        <sz val="10"/>
        <rFont val="Verdana"/>
        <family val="2"/>
      </rPr>
      <t xml:space="preserve">hospital * </t>
    </r>
    <r>
      <rPr>
        <sz val="10"/>
        <rFont val="Verdana"/>
        <family val="2"/>
      </rPr>
      <t>F</t>
    </r>
    <r>
      <rPr>
        <vertAlign val="subscript"/>
        <sz val="10"/>
        <rFont val="Verdana"/>
        <family val="2"/>
      </rPr>
      <t>water)</t>
    </r>
    <r>
      <rPr>
        <sz val="10"/>
        <rFont val="Verdana"/>
        <family val="2"/>
      </rPr>
      <t xml:space="preserve"> </t>
    </r>
  </si>
  <si>
    <r>
      <rPr>
        <b/>
        <sz val="10"/>
        <color theme="1"/>
        <rFont val="Verdana"/>
        <family val="2"/>
      </rPr>
      <t>TONNAGEreg</t>
    </r>
    <r>
      <rPr>
        <sz val="10"/>
        <color theme="1"/>
        <rFont val="Verdana"/>
        <family val="2"/>
      </rPr>
      <t xml:space="preserve"> = Q</t>
    </r>
    <r>
      <rPr>
        <vertAlign val="subscript"/>
        <sz val="10"/>
        <color theme="1"/>
        <rFont val="Verdana"/>
        <family val="2"/>
      </rPr>
      <t>water_obj</t>
    </r>
    <r>
      <rPr>
        <sz val="10"/>
        <color theme="1"/>
        <rFont val="Verdana"/>
        <family val="2"/>
      </rPr>
      <t xml:space="preserve"> * C</t>
    </r>
    <r>
      <rPr>
        <vertAlign val="subscript"/>
        <sz val="10"/>
        <color theme="1"/>
        <rFont val="Verdana"/>
        <family val="2"/>
      </rPr>
      <t>obj</t>
    </r>
    <r>
      <rPr>
        <sz val="10"/>
        <color theme="1"/>
        <rFont val="Verdana"/>
        <family val="2"/>
      </rPr>
      <t xml:space="preserve"> * Temission</t>
    </r>
    <r>
      <rPr>
        <sz val="10"/>
        <color theme="1"/>
        <rFont val="Verdana"/>
        <family val="2"/>
      </rPr>
      <t xml:space="preserve"> * Fobj</t>
    </r>
    <r>
      <rPr>
        <vertAlign val="subscript"/>
        <sz val="10"/>
        <color theme="1"/>
        <rFont val="Verdana"/>
        <family val="2"/>
      </rPr>
      <t xml:space="preserve">water </t>
    </r>
    <r>
      <rPr>
        <sz val="10"/>
        <color theme="1"/>
        <rFont val="Verdana"/>
        <family val="2"/>
      </rPr>
      <t>/ (10</t>
    </r>
    <r>
      <rPr>
        <vertAlign val="superscript"/>
        <sz val="10"/>
        <color theme="1"/>
        <rFont val="Verdana"/>
        <family val="2"/>
      </rPr>
      <t>3</t>
    </r>
    <r>
      <rPr>
        <sz val="10"/>
        <color theme="1"/>
        <rFont val="Verdana"/>
        <family val="2"/>
      </rPr>
      <t xml:space="preserve"> * F</t>
    </r>
    <r>
      <rPr>
        <vertAlign val="subscript"/>
        <sz val="10"/>
        <color theme="1"/>
        <rFont val="Verdana"/>
        <family val="2"/>
      </rPr>
      <t xml:space="preserve">hospital </t>
    </r>
    <r>
      <rPr>
        <sz val="10"/>
        <color theme="1"/>
        <rFont val="Verdana"/>
        <family val="2"/>
      </rPr>
      <t>* F</t>
    </r>
    <r>
      <rPr>
        <vertAlign val="subscript"/>
        <sz val="10"/>
        <color theme="1"/>
        <rFont val="Verdana"/>
        <family val="2"/>
      </rPr>
      <t>water</t>
    </r>
    <r>
      <rPr>
        <sz val="10"/>
        <color theme="1"/>
        <rFont val="Verdana"/>
        <family val="2"/>
      </rPr>
      <t xml:space="preserve">) </t>
    </r>
  </si>
  <si>
    <r>
      <rPr>
        <b/>
        <sz val="10"/>
        <color theme="1"/>
        <rFont val="Verdana"/>
        <family val="2"/>
      </rPr>
      <t>TONNAGEreg</t>
    </r>
    <r>
      <rPr>
        <sz val="10"/>
        <color theme="1"/>
        <rFont val="Verdana"/>
        <family val="2"/>
      </rPr>
      <t xml:space="preserve"> = (Q</t>
    </r>
    <r>
      <rPr>
        <vertAlign val="subscript"/>
        <sz val="10"/>
        <color theme="1"/>
        <rFont val="Verdana"/>
        <family val="2"/>
      </rPr>
      <t>water_san</t>
    </r>
    <r>
      <rPr>
        <sz val="10"/>
        <color theme="1"/>
        <rFont val="Verdana"/>
        <family val="2"/>
      </rPr>
      <t xml:space="preserve"> * C</t>
    </r>
    <r>
      <rPr>
        <vertAlign val="subscript"/>
        <sz val="10"/>
        <color theme="1"/>
        <rFont val="Verdana"/>
        <family val="2"/>
      </rPr>
      <t>san</t>
    </r>
    <r>
      <rPr>
        <sz val="10"/>
        <color theme="1"/>
        <rFont val="Verdana"/>
        <family val="2"/>
      </rPr>
      <t xml:space="preserve"> * Temission</t>
    </r>
    <r>
      <rPr>
        <sz val="10"/>
        <color theme="1"/>
        <rFont val="Verdana"/>
        <family val="2"/>
      </rPr>
      <t xml:space="preserve"> * Fsan</t>
    </r>
    <r>
      <rPr>
        <vertAlign val="subscript"/>
        <sz val="10"/>
        <color theme="1"/>
        <rFont val="Verdana"/>
        <family val="2"/>
      </rPr>
      <t>water</t>
    </r>
    <r>
      <rPr>
        <sz val="10"/>
        <color theme="1"/>
        <rFont val="Verdana"/>
        <family val="2"/>
      </rPr>
      <t xml:space="preserve"> + Q</t>
    </r>
    <r>
      <rPr>
        <vertAlign val="subscript"/>
        <sz val="10"/>
        <color theme="1"/>
        <rFont val="Verdana"/>
        <family val="2"/>
      </rPr>
      <t>water_obj</t>
    </r>
    <r>
      <rPr>
        <sz val="10"/>
        <color theme="1"/>
        <rFont val="Verdana"/>
        <family val="2"/>
      </rPr>
      <t xml:space="preserve"> * C</t>
    </r>
    <r>
      <rPr>
        <vertAlign val="subscript"/>
        <sz val="10"/>
        <color theme="1"/>
        <rFont val="Verdana"/>
        <family val="2"/>
      </rPr>
      <t>obj</t>
    </r>
    <r>
      <rPr>
        <sz val="10"/>
        <color theme="1"/>
        <rFont val="Verdana"/>
        <family val="2"/>
      </rPr>
      <t xml:space="preserve"> * Temission</t>
    </r>
    <r>
      <rPr>
        <sz val="10"/>
        <color theme="1"/>
        <rFont val="Verdana"/>
        <family val="2"/>
      </rPr>
      <t xml:space="preserve"> * Fobj</t>
    </r>
    <r>
      <rPr>
        <vertAlign val="subscript"/>
        <sz val="10"/>
        <color theme="1"/>
        <rFont val="Verdana"/>
        <family val="2"/>
      </rPr>
      <t>water</t>
    </r>
    <r>
      <rPr>
        <sz val="10"/>
        <color theme="1"/>
        <rFont val="Verdana"/>
        <family val="2"/>
      </rPr>
      <t>) / (10</t>
    </r>
    <r>
      <rPr>
        <vertAlign val="superscript"/>
        <sz val="10"/>
        <color theme="1"/>
        <rFont val="Verdana"/>
        <family val="2"/>
      </rPr>
      <t>3</t>
    </r>
    <r>
      <rPr>
        <sz val="10"/>
        <color theme="1"/>
        <rFont val="Verdana"/>
        <family val="2"/>
      </rPr>
      <t xml:space="preserve"> * F</t>
    </r>
    <r>
      <rPr>
        <vertAlign val="subscript"/>
        <sz val="10"/>
        <color theme="1"/>
        <rFont val="Verdana"/>
        <family val="2"/>
      </rPr>
      <t>hospital</t>
    </r>
    <r>
      <rPr>
        <sz val="10"/>
        <color theme="1"/>
        <rFont val="Verdana"/>
        <family val="2"/>
      </rPr>
      <t xml:space="preserve"> * F</t>
    </r>
    <r>
      <rPr>
        <vertAlign val="subscript"/>
        <sz val="10"/>
        <color theme="1"/>
        <rFont val="Verdana"/>
        <family val="2"/>
      </rPr>
      <t>water</t>
    </r>
    <r>
      <rPr>
        <sz val="10"/>
        <color theme="1"/>
        <rFont val="Verdana"/>
        <family val="2"/>
      </rPr>
      <t xml:space="preserve">) </t>
    </r>
  </si>
  <si>
    <r>
      <t>Fsan</t>
    </r>
    <r>
      <rPr>
        <vertAlign val="subscript"/>
        <sz val="10"/>
        <color theme="1"/>
        <rFont val="Verdana"/>
        <family val="2"/>
      </rPr>
      <t>water</t>
    </r>
  </si>
  <si>
    <r>
      <t>Fobj</t>
    </r>
    <r>
      <rPr>
        <vertAlign val="subscript"/>
        <sz val="10"/>
        <color theme="1"/>
        <rFont val="Verdana"/>
        <family val="2"/>
      </rPr>
      <t>water</t>
    </r>
  </si>
  <si>
    <t>Number of emission days</t>
  </si>
  <si>
    <r>
      <rPr>
        <b/>
        <sz val="10"/>
        <color theme="1"/>
        <rFont val="Verdana"/>
        <family val="2"/>
      </rPr>
      <t>Elocal</t>
    </r>
    <r>
      <rPr>
        <b/>
        <vertAlign val="subscript"/>
        <sz val="10"/>
        <color theme="1"/>
        <rFont val="Verdana"/>
        <family val="2"/>
      </rPr>
      <t>water</t>
    </r>
    <r>
      <rPr>
        <sz val="10"/>
        <color theme="1"/>
        <rFont val="Verdana"/>
        <family val="2"/>
      </rPr>
      <t xml:space="preserve"> = TONNAGE * F</t>
    </r>
    <r>
      <rPr>
        <vertAlign val="subscript"/>
        <sz val="10"/>
        <color theme="1"/>
        <rFont val="Verdana"/>
        <family val="2"/>
      </rPr>
      <t>reg</t>
    </r>
    <r>
      <rPr>
        <sz val="10"/>
        <color theme="1"/>
        <rFont val="Verdana"/>
        <family val="2"/>
      </rPr>
      <t xml:space="preserve"> * 10</t>
    </r>
    <r>
      <rPr>
        <vertAlign val="superscript"/>
        <sz val="10"/>
        <color theme="1"/>
        <rFont val="Verdana"/>
        <family val="2"/>
      </rPr>
      <t>3</t>
    </r>
    <r>
      <rPr>
        <sz val="10"/>
        <color theme="1"/>
        <rFont val="Verdana"/>
        <family val="2"/>
      </rPr>
      <t xml:space="preserve"> * F</t>
    </r>
    <r>
      <rPr>
        <vertAlign val="subscript"/>
        <sz val="10"/>
        <color theme="1"/>
        <rFont val="Verdana"/>
        <family val="2"/>
      </rPr>
      <t xml:space="preserve">hospital </t>
    </r>
    <r>
      <rPr>
        <sz val="10"/>
        <color theme="1"/>
        <rFont val="Verdana"/>
        <family val="2"/>
      </rPr>
      <t>* F</t>
    </r>
    <r>
      <rPr>
        <vertAlign val="subscript"/>
        <sz val="10"/>
        <color theme="1"/>
        <rFont val="Verdana"/>
        <family val="2"/>
      </rPr>
      <t>water</t>
    </r>
    <r>
      <rPr>
        <sz val="10"/>
        <color theme="1"/>
        <rFont val="Verdana"/>
        <family val="2"/>
      </rPr>
      <t xml:space="preserve"> / Temission</t>
    </r>
  </si>
  <si>
    <r>
      <rPr>
        <b/>
        <sz val="10"/>
        <rFont val="Verdana"/>
        <family val="2"/>
      </rPr>
      <t>Elocal</t>
    </r>
    <r>
      <rPr>
        <b/>
        <vertAlign val="subscript"/>
        <sz val="10"/>
        <rFont val="Verdana"/>
        <family val="2"/>
      </rPr>
      <t>water</t>
    </r>
    <r>
      <rPr>
        <sz val="10"/>
        <rFont val="Verdana"/>
        <family val="2"/>
      </rPr>
      <t xml:space="preserve"> = Q</t>
    </r>
    <r>
      <rPr>
        <vertAlign val="subscript"/>
        <sz val="10"/>
        <rFont val="Verdana"/>
        <family val="2"/>
      </rPr>
      <t>water_san</t>
    </r>
    <r>
      <rPr>
        <sz val="10"/>
        <rFont val="Verdana"/>
        <family val="2"/>
      </rPr>
      <t xml:space="preserve"> * C</t>
    </r>
    <r>
      <rPr>
        <vertAlign val="subscript"/>
        <sz val="10"/>
        <rFont val="Verdana"/>
        <family val="2"/>
      </rPr>
      <t xml:space="preserve">san </t>
    </r>
    <r>
      <rPr>
        <sz val="10"/>
        <rFont val="Verdana"/>
        <family val="2"/>
      </rPr>
      <t xml:space="preserve">* </t>
    </r>
    <r>
      <rPr>
        <sz val="10"/>
        <rFont val="Verdana"/>
        <family val="2"/>
      </rPr>
      <t>Fsan</t>
    </r>
    <r>
      <rPr>
        <vertAlign val="subscript"/>
        <sz val="10"/>
        <rFont val="Verdana"/>
        <family val="2"/>
      </rPr>
      <t>water</t>
    </r>
    <r>
      <rPr>
        <sz val="10"/>
        <rFont val="Verdana"/>
        <family val="2"/>
      </rPr>
      <t/>
    </r>
  </si>
  <si>
    <r>
      <rPr>
        <b/>
        <sz val="10"/>
        <rFont val="Verdana"/>
        <family val="2"/>
      </rPr>
      <t>Elocal</t>
    </r>
    <r>
      <rPr>
        <b/>
        <vertAlign val="subscript"/>
        <sz val="10"/>
        <rFont val="Verdana"/>
        <family val="2"/>
      </rPr>
      <t>water</t>
    </r>
    <r>
      <rPr>
        <sz val="10"/>
        <rFont val="Verdana"/>
        <family val="2"/>
      </rPr>
      <t xml:space="preserve"> = Q</t>
    </r>
    <r>
      <rPr>
        <vertAlign val="subscript"/>
        <sz val="10"/>
        <rFont val="Verdana"/>
        <family val="2"/>
      </rPr>
      <t>water_obj</t>
    </r>
    <r>
      <rPr>
        <sz val="10"/>
        <rFont val="Verdana"/>
        <family val="2"/>
      </rPr>
      <t xml:space="preserve"> * C</t>
    </r>
    <r>
      <rPr>
        <vertAlign val="subscript"/>
        <sz val="10"/>
        <rFont val="Verdana"/>
        <family val="2"/>
      </rPr>
      <t xml:space="preserve">obj </t>
    </r>
    <r>
      <rPr>
        <sz val="10"/>
        <rFont val="Verdana"/>
        <family val="2"/>
      </rPr>
      <t>* Fobj</t>
    </r>
    <r>
      <rPr>
        <vertAlign val="subscript"/>
        <sz val="10"/>
        <rFont val="Verdana"/>
        <family val="2"/>
      </rPr>
      <t>water</t>
    </r>
    <r>
      <rPr>
        <sz val="10"/>
        <rFont val="Verdana"/>
        <family val="2"/>
      </rPr>
      <t/>
    </r>
  </si>
  <si>
    <r>
      <rPr>
        <b/>
        <sz val="10"/>
        <rFont val="Verdana"/>
        <family val="2"/>
      </rPr>
      <t>Elocal</t>
    </r>
    <r>
      <rPr>
        <b/>
        <vertAlign val="subscript"/>
        <sz val="10"/>
        <rFont val="Verdana"/>
        <family val="2"/>
      </rPr>
      <t>water</t>
    </r>
    <r>
      <rPr>
        <sz val="10"/>
        <rFont val="Verdana"/>
        <family val="2"/>
      </rPr>
      <t xml:space="preserve"> = Q</t>
    </r>
    <r>
      <rPr>
        <vertAlign val="subscript"/>
        <sz val="10"/>
        <rFont val="Verdana"/>
        <family val="2"/>
      </rPr>
      <t>water_san</t>
    </r>
    <r>
      <rPr>
        <sz val="10"/>
        <rFont val="Verdana"/>
        <family val="2"/>
      </rPr>
      <t xml:space="preserve"> * C</t>
    </r>
    <r>
      <rPr>
        <vertAlign val="subscript"/>
        <sz val="10"/>
        <rFont val="Verdana"/>
        <family val="2"/>
      </rPr>
      <t xml:space="preserve">san </t>
    </r>
    <r>
      <rPr>
        <sz val="10"/>
        <rFont val="Verdana"/>
        <family val="2"/>
      </rPr>
      <t>* Fsan</t>
    </r>
    <r>
      <rPr>
        <vertAlign val="subscript"/>
        <sz val="10"/>
        <rFont val="Verdana"/>
        <family val="2"/>
      </rPr>
      <t>water</t>
    </r>
    <r>
      <rPr>
        <sz val="10"/>
        <rFont val="Verdana"/>
        <family val="2"/>
      </rPr>
      <t xml:space="preserve"> + Q</t>
    </r>
    <r>
      <rPr>
        <vertAlign val="subscript"/>
        <sz val="10"/>
        <rFont val="Verdana"/>
        <family val="2"/>
      </rPr>
      <t xml:space="preserve">water_obj </t>
    </r>
    <r>
      <rPr>
        <sz val="10"/>
        <rFont val="Verdana"/>
        <family val="2"/>
      </rPr>
      <t>*</t>
    </r>
    <r>
      <rPr>
        <vertAlign val="subscript"/>
        <sz val="10"/>
        <rFont val="Verdana"/>
        <family val="2"/>
      </rPr>
      <t xml:space="preserve"> </t>
    </r>
    <r>
      <rPr>
        <sz val="10"/>
        <rFont val="Verdana"/>
        <family val="2"/>
      </rPr>
      <t>C</t>
    </r>
    <r>
      <rPr>
        <vertAlign val="subscript"/>
        <sz val="10"/>
        <rFont val="Verdana"/>
        <family val="2"/>
      </rPr>
      <t xml:space="preserve">obj </t>
    </r>
    <r>
      <rPr>
        <sz val="10"/>
        <rFont val="Verdana"/>
        <family val="2"/>
      </rPr>
      <t>*</t>
    </r>
    <r>
      <rPr>
        <vertAlign val="subscript"/>
        <sz val="10"/>
        <rFont val="Verdana"/>
        <family val="2"/>
      </rPr>
      <t xml:space="preserve"> </t>
    </r>
    <r>
      <rPr>
        <sz val="10"/>
        <rFont val="Verdana"/>
        <family val="2"/>
      </rPr>
      <t>Fobj</t>
    </r>
    <r>
      <rPr>
        <vertAlign val="subscript"/>
        <sz val="10"/>
        <rFont val="Verdana"/>
        <family val="2"/>
      </rPr>
      <t>water</t>
    </r>
  </si>
  <si>
    <t>3. Select professional or private users (this will determine the number of emission days).</t>
  </si>
  <si>
    <t>2. Select professional or private users (this will determine the number of emission days).</t>
  </si>
  <si>
    <r>
      <t>2. Enter the working concentration of active ingredient (C</t>
    </r>
    <r>
      <rPr>
        <vertAlign val="subscript"/>
        <sz val="10"/>
        <rFont val="Verdana"/>
        <family val="2"/>
      </rPr>
      <t>disinf</t>
    </r>
    <r>
      <rPr>
        <sz val="10"/>
        <rFont val="Verdana"/>
        <family val="2"/>
      </rPr>
      <t>) in % (please note 1% = 0.01kg/L).</t>
    </r>
  </si>
  <si>
    <t>Volume of solution (L)</t>
  </si>
  <si>
    <t>Changes in "PT2-med sector-instruments" calculation sheet:</t>
  </si>
  <si>
    <t>2. Correction of units for Cdisinf (mg/L instead of %).</t>
  </si>
  <si>
    <t>1. Professional users life cycle stage introduced in the tonnage based approach.</t>
  </si>
  <si>
    <t>2. Added parameter "Fraction released to air" and consequent calculation of local emission to air, in both the tonnage and the consumption based approach.</t>
  </si>
  <si>
    <t>3. Added parameter "Fraction of substance disintegrated during or after application (before release to the sewage system)" in both the tonnage and the consumption based approach.</t>
  </si>
  <si>
    <t>1. Correction of units for Qmachine (litres (L) instead of m³).</t>
  </si>
  <si>
    <r>
      <t>3. Correction of calculation formula for Elocal</t>
    </r>
    <r>
      <rPr>
        <vertAlign val="subscript"/>
        <sz val="10"/>
        <color theme="1"/>
        <rFont val="Verdana"/>
        <family val="2"/>
      </rPr>
      <t>water</t>
    </r>
    <r>
      <rPr>
        <sz val="10"/>
        <color theme="1"/>
        <rFont val="Verdana"/>
        <family val="2"/>
      </rPr>
      <t xml:space="preserve"> for "Once-through" systems.</t>
    </r>
  </si>
  <si>
    <r>
      <t>4. Correction of calculation formula for Elocal</t>
    </r>
    <r>
      <rPr>
        <vertAlign val="subscript"/>
        <sz val="10"/>
        <color theme="1"/>
        <rFont val="Verdana"/>
        <family val="2"/>
      </rPr>
      <t>water</t>
    </r>
    <r>
      <rPr>
        <sz val="10"/>
        <color theme="1"/>
        <rFont val="Verdana"/>
        <family val="2"/>
      </rPr>
      <t xml:space="preserve"> for "Dipping" systems.</t>
    </r>
  </si>
  <si>
    <r>
      <t>Elocal</t>
    </r>
    <r>
      <rPr>
        <b/>
        <vertAlign val="subscript"/>
        <sz val="10"/>
        <rFont val="Verdana"/>
        <family val="2"/>
      </rPr>
      <t>water</t>
    </r>
    <r>
      <rPr>
        <b/>
        <sz val="10"/>
        <rFont val="Verdana"/>
        <family val="2"/>
      </rPr>
      <t xml:space="preserve"> (= Q</t>
    </r>
    <r>
      <rPr>
        <b/>
        <vertAlign val="subscript"/>
        <sz val="10"/>
        <rFont val="Verdana"/>
        <family val="2"/>
      </rPr>
      <t>repl</t>
    </r>
    <r>
      <rPr>
        <b/>
        <sz val="10"/>
        <rFont val="Verdana"/>
        <family val="2"/>
      </rPr>
      <t xml:space="preserve"> ) = </t>
    </r>
    <r>
      <rPr>
        <sz val="10"/>
        <rFont val="Verdana"/>
        <family val="2"/>
      </rPr>
      <t>Qyear</t>
    </r>
    <r>
      <rPr>
        <vertAlign val="subscript"/>
        <sz val="10"/>
        <rFont val="Verdana"/>
        <family val="2"/>
      </rPr>
      <t xml:space="preserve">disinf </t>
    </r>
    <r>
      <rPr>
        <sz val="10"/>
        <rFont val="Verdana"/>
        <family val="2"/>
      </rPr>
      <t>/ Temission</t>
    </r>
    <r>
      <rPr>
        <sz val="10"/>
        <rFont val="Verdana"/>
        <family val="2"/>
      </rPr>
      <t xml:space="preserve"> * 
e </t>
    </r>
    <r>
      <rPr>
        <vertAlign val="superscript"/>
        <sz val="10"/>
        <rFont val="Verdana"/>
        <family val="2"/>
      </rPr>
      <t>-kdegdisinf * Trepl</t>
    </r>
  </si>
  <si>
    <r>
      <t>Elocal</t>
    </r>
    <r>
      <rPr>
        <vertAlign val="subscript"/>
        <sz val="10"/>
        <color theme="1"/>
        <rFont val="Verdana"/>
        <family val="2"/>
      </rPr>
      <t xml:space="preserve">water </t>
    </r>
    <r>
      <rPr>
        <sz val="10"/>
        <color theme="1"/>
        <rFont val="Verdana"/>
        <family val="2"/>
      </rPr>
      <t>(= Q</t>
    </r>
    <r>
      <rPr>
        <vertAlign val="subscript"/>
        <sz val="10"/>
        <color theme="1"/>
        <rFont val="Verdana"/>
        <family val="2"/>
      </rPr>
      <t>repl</t>
    </r>
    <r>
      <rPr>
        <sz val="10"/>
        <color theme="1"/>
        <rFont val="Verdana"/>
        <family val="2"/>
      </rPr>
      <t>)</t>
    </r>
  </si>
  <si>
    <r>
      <t xml:space="preserve">Emission days = number of replacements </t>
    </r>
    <r>
      <rPr>
        <sz val="10"/>
        <color theme="1"/>
        <rFont val="Verdana"/>
        <family val="2"/>
      </rPr>
      <t>per year</t>
    </r>
  </si>
  <si>
    <r>
      <rPr>
        <b/>
        <sz val="10"/>
        <color theme="1"/>
        <rFont val="Verdana"/>
        <family val="2"/>
      </rPr>
      <t>Elocal</t>
    </r>
    <r>
      <rPr>
        <b/>
        <vertAlign val="subscript"/>
        <sz val="8"/>
        <color theme="1"/>
        <rFont val="Verdana"/>
        <family val="2"/>
      </rPr>
      <t>water</t>
    </r>
    <r>
      <rPr>
        <sz val="10"/>
        <color theme="1"/>
        <rFont val="Verdana"/>
        <family val="2"/>
      </rPr>
      <t xml:space="preserve"> = Nm * Cap * V</t>
    </r>
    <r>
      <rPr>
        <vertAlign val="subscript"/>
        <sz val="10"/>
        <color theme="1"/>
        <rFont val="Verdana"/>
        <family val="2"/>
      </rPr>
      <t>product</t>
    </r>
    <r>
      <rPr>
        <sz val="10"/>
        <color theme="1"/>
        <rFont val="Verdana"/>
        <family val="2"/>
      </rPr>
      <t xml:space="preserve"> * C</t>
    </r>
    <r>
      <rPr>
        <vertAlign val="subscript"/>
        <sz val="10"/>
        <color theme="1"/>
        <rFont val="Verdana"/>
        <family val="2"/>
      </rPr>
      <t>disinf</t>
    </r>
    <r>
      <rPr>
        <sz val="10"/>
        <color theme="1"/>
        <rFont val="Verdana"/>
        <family val="2"/>
      </rPr>
      <t xml:space="preserve"> * (1-F</t>
    </r>
    <r>
      <rPr>
        <vertAlign val="subscript"/>
        <sz val="10"/>
        <color theme="1"/>
        <rFont val="Verdana"/>
        <family val="2"/>
      </rPr>
      <t>red</t>
    </r>
    <r>
      <rPr>
        <sz val="10"/>
        <color theme="1"/>
        <rFont val="Verdana"/>
        <family val="2"/>
      </rPr>
      <t>)</t>
    </r>
  </si>
  <si>
    <r>
      <rPr>
        <b/>
        <sz val="10"/>
        <color theme="1"/>
        <rFont val="Verdana"/>
        <family val="2"/>
      </rPr>
      <t>Elocal</t>
    </r>
    <r>
      <rPr>
        <b/>
        <vertAlign val="subscript"/>
        <sz val="8"/>
        <color theme="1"/>
        <rFont val="Verdana"/>
        <family val="2"/>
      </rPr>
      <t>water</t>
    </r>
    <r>
      <rPr>
        <sz val="10"/>
        <color theme="1"/>
        <rFont val="Verdana"/>
        <family val="2"/>
      </rPr>
      <t xml:space="preserve"> = Nb * Cap * V</t>
    </r>
    <r>
      <rPr>
        <vertAlign val="subscript"/>
        <sz val="10"/>
        <color theme="1"/>
        <rFont val="Verdana"/>
        <family val="2"/>
      </rPr>
      <t>product</t>
    </r>
    <r>
      <rPr>
        <sz val="10"/>
        <color theme="1"/>
        <rFont val="Verdana"/>
        <family val="2"/>
      </rPr>
      <t xml:space="preserve"> * C</t>
    </r>
    <r>
      <rPr>
        <vertAlign val="subscript"/>
        <sz val="10"/>
        <color theme="1"/>
        <rFont val="Verdana"/>
        <family val="2"/>
      </rPr>
      <t>disinf</t>
    </r>
    <r>
      <rPr>
        <sz val="10"/>
        <color theme="1"/>
        <rFont val="Verdana"/>
        <family val="2"/>
      </rPr>
      <t xml:space="preserve"> * (1-F</t>
    </r>
    <r>
      <rPr>
        <vertAlign val="subscript"/>
        <sz val="10"/>
        <color theme="1"/>
        <rFont val="Verdana"/>
        <family val="2"/>
      </rPr>
      <t>red</t>
    </r>
    <r>
      <rPr>
        <sz val="10"/>
        <color theme="1"/>
        <rFont val="Verdana"/>
        <family val="2"/>
      </rPr>
      <t>)</t>
    </r>
  </si>
  <si>
    <t xml:space="preserve">Amount of product for laundry </t>
  </si>
  <si>
    <t xml:space="preserve">Fraction reduced in washing process </t>
  </si>
  <si>
    <r>
      <t>2. Elocal</t>
    </r>
    <r>
      <rPr>
        <vertAlign val="subscript"/>
        <sz val="10"/>
        <color theme="1"/>
        <rFont val="Verdana"/>
        <family val="2"/>
      </rPr>
      <t>water</t>
    </r>
    <r>
      <rPr>
        <sz val="10"/>
        <color theme="1"/>
        <rFont val="Verdana"/>
        <family val="2"/>
      </rPr>
      <t xml:space="preserve"> will be automatically calculated for sanitary purposes and/or brushes.</t>
    </r>
  </si>
  <si>
    <t>Local emission to wastewater (standard STP)</t>
  </si>
  <si>
    <r>
      <t>3. Elocal</t>
    </r>
    <r>
      <rPr>
        <vertAlign val="subscript"/>
        <sz val="10"/>
        <color theme="1"/>
        <rFont val="Verdana"/>
        <family val="2"/>
      </rPr>
      <t>water</t>
    </r>
    <r>
      <rPr>
        <sz val="10"/>
        <color theme="1"/>
        <rFont val="Verdana"/>
        <family val="2"/>
      </rPr>
      <t xml:space="preserve"> will be automatically calculated.</t>
    </r>
  </si>
  <si>
    <t>3) Dipping disinfection system was added to the spreadsheet, following the TAB / approach taken for a substance discussed at WG I 2015.</t>
  </si>
  <si>
    <t>Local emission to wastewater</t>
  </si>
  <si>
    <t>Local emission to wastewater at the day of a replacement</t>
  </si>
  <si>
    <t>Fraction reduced in washing process</t>
  </si>
  <si>
    <r>
      <t>1. Enter the amount of product for laundry (V</t>
    </r>
    <r>
      <rPr>
        <vertAlign val="subscript"/>
        <sz val="10"/>
        <color theme="1"/>
        <rFont val="Verdana"/>
        <family val="2"/>
      </rPr>
      <t>product</t>
    </r>
    <r>
      <rPr>
        <sz val="10"/>
        <color theme="1"/>
        <rFont val="Verdana"/>
        <family val="2"/>
      </rPr>
      <t>) and the concentration of active substance in the product (C</t>
    </r>
    <r>
      <rPr>
        <vertAlign val="subscript"/>
        <sz val="10"/>
        <color theme="1"/>
        <rFont val="Verdana"/>
        <family val="2"/>
      </rPr>
      <t>disinf</t>
    </r>
    <r>
      <rPr>
        <sz val="10"/>
        <color theme="1"/>
        <rFont val="Verdana"/>
        <family val="2"/>
      </rPr>
      <t>).</t>
    </r>
  </si>
  <si>
    <t>Application by vaporizing or fogging? (only relevant for large scale applications)</t>
  </si>
  <si>
    <t>Surface area/volume to be disinfected</t>
  </si>
  <si>
    <t>Local emission to wastewater (without pre-treatment)</t>
  </si>
  <si>
    <t>Local emission to air</t>
  </si>
  <si>
    <t>Changes in "PT2-industrial areas" calculation sheet:</t>
  </si>
  <si>
    <t>1. Added the possibility to select application by vaporizing or fogging; in this case the resulting room volume is 4000 m3 for large scale (a value of 4 m is assumed for the room height).</t>
  </si>
  <si>
    <t>n.a.</t>
  </si>
  <si>
    <r>
      <rPr>
        <b/>
        <sz val="10"/>
        <color theme="1"/>
        <rFont val="Verdana"/>
        <family val="2"/>
      </rPr>
      <t>Elocal</t>
    </r>
    <r>
      <rPr>
        <b/>
        <vertAlign val="subscript"/>
        <sz val="10"/>
        <color theme="1"/>
        <rFont val="Verdana"/>
        <family val="2"/>
      </rPr>
      <t>water</t>
    </r>
    <r>
      <rPr>
        <sz val="10"/>
        <color theme="1"/>
        <rFont val="Verdana"/>
        <family val="2"/>
      </rPr>
      <t xml:space="preserve"> = V</t>
    </r>
    <r>
      <rPr>
        <vertAlign val="subscript"/>
        <sz val="10"/>
        <color theme="1"/>
        <rFont val="Verdana"/>
        <family val="2"/>
      </rPr>
      <t>form</t>
    </r>
    <r>
      <rPr>
        <sz val="10"/>
        <color theme="1"/>
        <rFont val="Verdana"/>
        <family val="2"/>
      </rPr>
      <t xml:space="preserve"> * C</t>
    </r>
    <r>
      <rPr>
        <vertAlign val="subscript"/>
        <sz val="10"/>
        <color theme="1"/>
        <rFont val="Verdana"/>
        <family val="2"/>
      </rPr>
      <t>form</t>
    </r>
    <r>
      <rPr>
        <sz val="10"/>
        <color theme="1"/>
        <rFont val="Verdana"/>
        <family val="2"/>
      </rPr>
      <t xml:space="preserve"> * (Area or Volume)* N</t>
    </r>
    <r>
      <rPr>
        <vertAlign val="subscript"/>
        <sz val="10"/>
        <color theme="1"/>
        <rFont val="Verdana"/>
        <family val="2"/>
      </rPr>
      <t>appl</t>
    </r>
    <r>
      <rPr>
        <sz val="10"/>
        <color theme="1"/>
        <rFont val="Verdana"/>
        <family val="2"/>
      </rPr>
      <t xml:space="preserve"> * (1-F</t>
    </r>
    <r>
      <rPr>
        <vertAlign val="subscript"/>
        <sz val="10"/>
        <color theme="1"/>
        <rFont val="Verdana"/>
        <family val="2"/>
      </rPr>
      <t>dis</t>
    </r>
    <r>
      <rPr>
        <sz val="10"/>
        <color theme="1"/>
        <rFont val="Verdana"/>
        <family val="2"/>
      </rPr>
      <t>) * F</t>
    </r>
    <r>
      <rPr>
        <vertAlign val="subscript"/>
        <sz val="10"/>
        <color theme="1"/>
        <rFont val="Verdana"/>
        <family val="2"/>
      </rPr>
      <t>water</t>
    </r>
    <r>
      <rPr>
        <sz val="10"/>
        <color theme="1"/>
        <rFont val="Verdana"/>
        <family val="2"/>
      </rPr>
      <t xml:space="preserve"> / 1000</t>
    </r>
  </si>
  <si>
    <r>
      <rPr>
        <b/>
        <sz val="10"/>
        <color theme="1"/>
        <rFont val="Verdana"/>
        <family val="2"/>
      </rPr>
      <t>Elocal</t>
    </r>
    <r>
      <rPr>
        <b/>
        <vertAlign val="subscript"/>
        <sz val="10"/>
        <color theme="1"/>
        <rFont val="Verdana"/>
        <family val="2"/>
      </rPr>
      <t>air</t>
    </r>
    <r>
      <rPr>
        <sz val="10"/>
        <color theme="1"/>
        <rFont val="Verdana"/>
        <family val="2"/>
      </rPr>
      <t xml:space="preserve"> = V</t>
    </r>
    <r>
      <rPr>
        <vertAlign val="subscript"/>
        <sz val="10"/>
        <color theme="1"/>
        <rFont val="Verdana"/>
        <family val="2"/>
      </rPr>
      <t>form</t>
    </r>
    <r>
      <rPr>
        <sz val="10"/>
        <color theme="1"/>
        <rFont val="Verdana"/>
        <family val="2"/>
      </rPr>
      <t xml:space="preserve"> * C</t>
    </r>
    <r>
      <rPr>
        <vertAlign val="subscript"/>
        <sz val="10"/>
        <color theme="1"/>
        <rFont val="Verdana"/>
        <family val="2"/>
      </rPr>
      <t>form</t>
    </r>
    <r>
      <rPr>
        <sz val="10"/>
        <color theme="1"/>
        <rFont val="Verdana"/>
        <family val="2"/>
      </rPr>
      <t xml:space="preserve"> * (Area or Volume) * N</t>
    </r>
    <r>
      <rPr>
        <vertAlign val="subscript"/>
        <sz val="10"/>
        <color theme="1"/>
        <rFont val="Verdana"/>
        <family val="2"/>
      </rPr>
      <t>appl</t>
    </r>
    <r>
      <rPr>
        <sz val="10"/>
        <color theme="1"/>
        <rFont val="Verdana"/>
        <family val="2"/>
      </rPr>
      <t xml:space="preserve"> * (1-F</t>
    </r>
    <r>
      <rPr>
        <vertAlign val="subscript"/>
        <sz val="10"/>
        <color theme="1"/>
        <rFont val="Verdana"/>
        <family val="2"/>
      </rPr>
      <t>dis</t>
    </r>
    <r>
      <rPr>
        <sz val="10"/>
        <color theme="1"/>
        <rFont val="Verdana"/>
        <family val="2"/>
      </rPr>
      <t>) * F</t>
    </r>
    <r>
      <rPr>
        <vertAlign val="subscript"/>
        <sz val="10"/>
        <color theme="1"/>
        <rFont val="Verdana"/>
        <family val="2"/>
      </rPr>
      <t>air</t>
    </r>
    <r>
      <rPr>
        <sz val="10"/>
        <color theme="1"/>
        <rFont val="Verdana"/>
        <family val="2"/>
      </rPr>
      <t xml:space="preserve"> / 1000</t>
    </r>
  </si>
  <si>
    <t>1. Select whether the application is by vaporizing or fogging.</t>
  </si>
  <si>
    <t xml:space="preserve">3. Select "Large scale application" or "Small scale application" (RTU). Note that if you have selected application by vaporising or fogging before, here you should select large scale application. </t>
  </si>
  <si>
    <r>
      <t>4. Elocal</t>
    </r>
    <r>
      <rPr>
        <vertAlign val="subscript"/>
        <sz val="10"/>
        <color theme="1"/>
        <rFont val="Verdana"/>
        <family val="2"/>
      </rPr>
      <t>water</t>
    </r>
    <r>
      <rPr>
        <sz val="10"/>
        <color theme="1"/>
        <rFont val="Verdana"/>
        <family val="2"/>
      </rPr>
      <t xml:space="preserve"> and Elocal</t>
    </r>
    <r>
      <rPr>
        <vertAlign val="subscript"/>
        <sz val="10"/>
        <color theme="1"/>
        <rFont val="Verdana"/>
        <family val="2"/>
      </rPr>
      <t>air</t>
    </r>
    <r>
      <rPr>
        <sz val="10"/>
        <color theme="1"/>
        <rFont val="Verdana"/>
        <family val="2"/>
      </rPr>
      <t xml:space="preserve"> will be automatically calculated.</t>
    </r>
  </si>
  <si>
    <t>3. Technical Agreement for Biocides (TAB)</t>
  </si>
  <si>
    <t>Calculation of the break-even point tonnage (regional tonnage) (ESD RIVM 2001, p.9-10 &amp; Appendix 3 and ESD JRC 2011, p.16 &amp; Appendix 1)</t>
  </si>
  <si>
    <t>Emission scenario for calculating the releases of disinfectants used for sanitary purposes based on the annual tonnage applied (ESD RIVM 2001, Table 2.1, p.9 and ESD JRC 2011, Table 3, p.14)</t>
  </si>
  <si>
    <t>Emission scenario for calculating the release of disinfectants used for sanitary purposes based on an average consumption (ESD RIVM 2001, Table 2.2, p.10 and ESD JRC 2011, Table 4, p.16)</t>
  </si>
  <si>
    <t>3. Added parameter "Fraction released to air" and consequent calculation of local emission to air.</t>
  </si>
  <si>
    <t>4. Removed the emission scenarios for calculating the releases of disinfectants used in institutional areas, as these are included in the "PT2-sanitary purposes" calculation sheet.</t>
  </si>
  <si>
    <t>2. Default surface area for RTUs is now 25 m² (replacing the previous value of 100  m²).</t>
  </si>
  <si>
    <r>
      <t>4. Elocal</t>
    </r>
    <r>
      <rPr>
        <vertAlign val="subscript"/>
        <sz val="10"/>
        <color theme="1"/>
        <rFont val="Verdana"/>
        <family val="2"/>
      </rPr>
      <t>water</t>
    </r>
    <r>
      <rPr>
        <sz val="10"/>
        <color theme="1"/>
        <rFont val="Verdana"/>
        <family val="2"/>
      </rPr>
      <t xml:space="preserve"> will be automatically calculated.</t>
    </r>
  </si>
  <si>
    <t>New scenarios added:</t>
  </si>
  <si>
    <t>1. Disinfection of above ground small pools</t>
  </si>
  <si>
    <t>2. Disinfection of public swimming pools</t>
  </si>
  <si>
    <t>3. Disinfection of aquaria</t>
  </si>
  <si>
    <t>4. Disinfection of indoor fountains</t>
  </si>
  <si>
    <t xml:space="preserve">5. Wall treatment against algae - spraying and rinsing </t>
  </si>
  <si>
    <t>6. Wall treatment against algae - service life</t>
  </si>
  <si>
    <r>
      <t>Frunoff</t>
    </r>
    <r>
      <rPr>
        <vertAlign val="subscript"/>
        <sz val="10"/>
        <color theme="1"/>
        <rFont val="Verdana"/>
        <family val="2"/>
      </rPr>
      <t>spray</t>
    </r>
  </si>
  <si>
    <r>
      <t>Elocal</t>
    </r>
    <r>
      <rPr>
        <vertAlign val="subscript"/>
        <sz val="10"/>
        <rFont val="Verdana"/>
        <family val="2"/>
      </rPr>
      <t>spray_runoff</t>
    </r>
  </si>
  <si>
    <r>
      <t>Elocal</t>
    </r>
    <r>
      <rPr>
        <vertAlign val="subscript"/>
        <sz val="10"/>
        <color theme="1"/>
        <rFont val="Verdana"/>
        <family val="2"/>
      </rPr>
      <t>rinse_runoff</t>
    </r>
  </si>
  <si>
    <r>
      <t>Elocal</t>
    </r>
    <r>
      <rPr>
        <vertAlign val="subscript"/>
        <sz val="10"/>
        <rFont val="Verdana"/>
        <family val="2"/>
      </rPr>
      <t>water,spray+rinse</t>
    </r>
  </si>
  <si>
    <r>
      <t>Clocal</t>
    </r>
    <r>
      <rPr>
        <vertAlign val="subscript"/>
        <sz val="10"/>
        <rFont val="Verdana"/>
        <family val="2"/>
      </rPr>
      <t>soil,TIME</t>
    </r>
  </si>
  <si>
    <r>
      <t>Clocal</t>
    </r>
    <r>
      <rPr>
        <vertAlign val="subscript"/>
        <sz val="10"/>
        <rFont val="Verdana"/>
        <family val="2"/>
      </rPr>
      <t>pore,TIME</t>
    </r>
  </si>
  <si>
    <r>
      <rPr>
        <b/>
        <sz val="10"/>
        <rFont val="Verdana"/>
        <family val="2"/>
      </rPr>
      <t>Clocal</t>
    </r>
    <r>
      <rPr>
        <b/>
        <vertAlign val="subscript"/>
        <sz val="10"/>
        <rFont val="Verdana"/>
        <family val="2"/>
      </rPr>
      <t>pore,TIME</t>
    </r>
    <r>
      <rPr>
        <b/>
        <sz val="10"/>
        <rFont val="Verdana"/>
        <family val="2"/>
      </rPr>
      <t xml:space="preserve"> =</t>
    </r>
    <r>
      <rPr>
        <sz val="10"/>
        <rFont val="Verdana"/>
        <family val="2"/>
      </rPr>
      <t xml:space="preserve"> Clocal</t>
    </r>
    <r>
      <rPr>
        <vertAlign val="subscript"/>
        <sz val="10"/>
        <rFont val="Verdana"/>
        <family val="2"/>
      </rPr>
      <t>soil,TIME</t>
    </r>
    <r>
      <rPr>
        <sz val="10"/>
        <rFont val="Verdana"/>
        <family val="2"/>
      </rPr>
      <t xml:space="preserve"> * RHO</t>
    </r>
    <r>
      <rPr>
        <vertAlign val="subscript"/>
        <sz val="10"/>
        <rFont val="Verdana"/>
        <family val="2"/>
      </rPr>
      <t>soil</t>
    </r>
    <r>
      <rPr>
        <sz val="10"/>
        <rFont val="Verdana"/>
        <family val="2"/>
      </rPr>
      <t xml:space="preserve"> / ( K</t>
    </r>
    <r>
      <rPr>
        <vertAlign val="subscript"/>
        <sz val="10"/>
        <rFont val="Verdana"/>
        <family val="2"/>
      </rPr>
      <t xml:space="preserve">soil-water </t>
    </r>
    <r>
      <rPr>
        <sz val="10"/>
        <rFont val="Verdana"/>
        <family val="2"/>
      </rPr>
      <t>* 1000)</t>
    </r>
  </si>
  <si>
    <t>Spreadsheets "Service life"</t>
  </si>
  <si>
    <t>Emission scenarios for disinfectants used in industrial areas (ESD JRC 2011, § 2.1, p.9)</t>
  </si>
  <si>
    <t>v1.2</t>
  </si>
  <si>
    <t>In sheets "Treatmt agst algae-spray&amp;rinse" and "T agst algae-serv life-countrys", the input cell Frinse was locked by mistake. This cell is now unlocked and can be edited.</t>
  </si>
  <si>
    <t>v1.3</t>
  </si>
  <si>
    <t>Fmainsource</t>
  </si>
  <si>
    <r>
      <rPr>
        <b/>
        <sz val="10"/>
        <color theme="1"/>
        <rFont val="Verdana"/>
        <family val="2"/>
      </rPr>
      <t>Elocal</t>
    </r>
    <r>
      <rPr>
        <b/>
        <vertAlign val="subscript"/>
        <sz val="10"/>
        <color theme="1"/>
        <rFont val="Verdana"/>
        <family val="2"/>
      </rPr>
      <t>water</t>
    </r>
    <r>
      <rPr>
        <sz val="10"/>
        <color theme="1"/>
        <rFont val="Verdana"/>
        <family val="2"/>
      </rPr>
      <t xml:space="preserve"> = TONNAGE * F</t>
    </r>
    <r>
      <rPr>
        <vertAlign val="subscript"/>
        <sz val="10"/>
        <color theme="1"/>
        <rFont val="Verdana"/>
        <family val="2"/>
      </rPr>
      <t>reg</t>
    </r>
    <r>
      <rPr>
        <sz val="10"/>
        <color theme="1"/>
        <rFont val="Verdana"/>
        <family val="2"/>
      </rPr>
      <t xml:space="preserve"> * 10</t>
    </r>
    <r>
      <rPr>
        <vertAlign val="superscript"/>
        <sz val="10"/>
        <color theme="1"/>
        <rFont val="Verdana"/>
        <family val="2"/>
      </rPr>
      <t>3</t>
    </r>
    <r>
      <rPr>
        <sz val="10"/>
        <color theme="1"/>
        <rFont val="Verdana"/>
        <family val="2"/>
      </rPr>
      <t xml:space="preserve"> * (1-F</t>
    </r>
    <r>
      <rPr>
        <vertAlign val="subscript"/>
        <sz val="10"/>
        <color theme="1"/>
        <rFont val="Verdana"/>
        <family val="2"/>
      </rPr>
      <t>disint</t>
    </r>
    <r>
      <rPr>
        <sz val="10"/>
        <color theme="1"/>
        <rFont val="Verdana"/>
        <family val="2"/>
      </rPr>
      <t>) * Fmainsource * F</t>
    </r>
    <r>
      <rPr>
        <vertAlign val="subscript"/>
        <sz val="10"/>
        <color theme="1"/>
        <rFont val="Verdana"/>
        <family val="2"/>
      </rPr>
      <t>water</t>
    </r>
    <r>
      <rPr>
        <sz val="10"/>
        <color theme="1"/>
        <rFont val="Verdana"/>
        <family val="2"/>
      </rPr>
      <t xml:space="preserve"> / Temission</t>
    </r>
  </si>
  <si>
    <r>
      <rPr>
        <b/>
        <sz val="10"/>
        <color theme="1"/>
        <rFont val="Verdana"/>
        <family val="2"/>
      </rPr>
      <t>Elocal</t>
    </r>
    <r>
      <rPr>
        <b/>
        <vertAlign val="subscript"/>
        <sz val="10"/>
        <color theme="1"/>
        <rFont val="Verdana"/>
        <family val="2"/>
      </rPr>
      <t>air</t>
    </r>
    <r>
      <rPr>
        <sz val="10"/>
        <color theme="1"/>
        <rFont val="Verdana"/>
        <family val="2"/>
      </rPr>
      <t xml:space="preserve"> = TONNAGE * F</t>
    </r>
    <r>
      <rPr>
        <vertAlign val="subscript"/>
        <sz val="10"/>
        <color theme="1"/>
        <rFont val="Verdana"/>
        <family val="2"/>
      </rPr>
      <t>reg</t>
    </r>
    <r>
      <rPr>
        <sz val="10"/>
        <color theme="1"/>
        <rFont val="Verdana"/>
        <family val="2"/>
      </rPr>
      <t xml:space="preserve"> * 10</t>
    </r>
    <r>
      <rPr>
        <vertAlign val="superscript"/>
        <sz val="10"/>
        <color theme="1"/>
        <rFont val="Verdana"/>
        <family val="2"/>
      </rPr>
      <t>3</t>
    </r>
    <r>
      <rPr>
        <sz val="10"/>
        <color theme="1"/>
        <rFont val="Verdana"/>
        <family val="2"/>
      </rPr>
      <t xml:space="preserve"> * (1-F</t>
    </r>
    <r>
      <rPr>
        <vertAlign val="subscript"/>
        <sz val="10"/>
        <color theme="1"/>
        <rFont val="Verdana"/>
        <family val="2"/>
      </rPr>
      <t>disint</t>
    </r>
    <r>
      <rPr>
        <sz val="10"/>
        <color theme="1"/>
        <rFont val="Verdana"/>
        <family val="2"/>
      </rPr>
      <t>) * Fmainsource * F</t>
    </r>
    <r>
      <rPr>
        <vertAlign val="subscript"/>
        <sz val="10"/>
        <color theme="1"/>
        <rFont val="Verdana"/>
        <family val="2"/>
      </rPr>
      <t>air</t>
    </r>
    <r>
      <rPr>
        <sz val="10"/>
        <color theme="1"/>
        <rFont val="Verdana"/>
        <family val="2"/>
      </rPr>
      <t xml:space="preserve"> / Temission</t>
    </r>
  </si>
  <si>
    <t>Pick list: ESD Table 3.7 and TAB</t>
  </si>
  <si>
    <r>
      <rPr>
        <u/>
        <sz val="10"/>
        <color theme="1"/>
        <rFont val="Verdana"/>
        <family val="2"/>
      </rPr>
      <t>Corrected</t>
    </r>
    <r>
      <rPr>
        <sz val="10"/>
        <color theme="1"/>
        <rFont val="Verdana"/>
        <family val="2"/>
      </rPr>
      <t>: calculation of Elocal</t>
    </r>
    <r>
      <rPr>
        <vertAlign val="subscript"/>
        <sz val="10"/>
        <color theme="1"/>
        <rFont val="Verdana"/>
        <family val="2"/>
      </rPr>
      <t>air</t>
    </r>
    <r>
      <rPr>
        <sz val="10"/>
        <color theme="1"/>
        <rFont val="Verdana"/>
        <family val="2"/>
      </rPr>
      <t xml:space="preserve"> corrected in sheet "PT2-sanitary purposes". Correct equation now implemented:
Elocal</t>
    </r>
    <r>
      <rPr>
        <vertAlign val="subscript"/>
        <sz val="10"/>
        <color theme="1"/>
        <rFont val="Verdana"/>
        <family val="2"/>
      </rPr>
      <t>air</t>
    </r>
    <r>
      <rPr>
        <sz val="10"/>
        <color theme="1"/>
        <rFont val="Verdana"/>
        <family val="2"/>
      </rPr>
      <t xml:space="preserve"> = TONNAGE * F</t>
    </r>
    <r>
      <rPr>
        <vertAlign val="subscript"/>
        <sz val="10"/>
        <color theme="1"/>
        <rFont val="Verdana"/>
        <family val="2"/>
      </rPr>
      <t>reg</t>
    </r>
    <r>
      <rPr>
        <sz val="10"/>
        <color theme="1"/>
        <rFont val="Verdana"/>
        <family val="2"/>
      </rPr>
      <t xml:space="preserve"> * 10</t>
    </r>
    <r>
      <rPr>
        <vertAlign val="superscript"/>
        <sz val="10"/>
        <color theme="1"/>
        <rFont val="Verdana"/>
        <family val="2"/>
      </rPr>
      <t>3</t>
    </r>
    <r>
      <rPr>
        <sz val="10"/>
        <color theme="1"/>
        <rFont val="Verdana"/>
        <family val="2"/>
      </rPr>
      <t xml:space="preserve"> * (1-F</t>
    </r>
    <r>
      <rPr>
        <vertAlign val="subscript"/>
        <sz val="10"/>
        <color theme="1"/>
        <rFont val="Verdana"/>
        <family val="2"/>
      </rPr>
      <t>disint</t>
    </r>
    <r>
      <rPr>
        <sz val="10"/>
        <color theme="1"/>
        <rFont val="Verdana"/>
        <family val="2"/>
      </rPr>
      <t>) * Fmainsource * F</t>
    </r>
    <r>
      <rPr>
        <vertAlign val="subscript"/>
        <sz val="10"/>
        <color theme="1"/>
        <rFont val="Verdana"/>
        <family val="2"/>
      </rPr>
      <t>air</t>
    </r>
    <r>
      <rPr>
        <sz val="10"/>
        <color theme="1"/>
        <rFont val="Verdana"/>
        <family val="2"/>
      </rPr>
      <t xml:space="preserve"> / Temission</t>
    </r>
  </si>
  <si>
    <r>
      <rPr>
        <b/>
        <sz val="10"/>
        <color theme="1"/>
        <rFont val="Verdana"/>
        <family val="2"/>
      </rPr>
      <t>TONNAGEREG</t>
    </r>
    <r>
      <rPr>
        <sz val="10"/>
        <color theme="1"/>
        <rFont val="Verdana"/>
        <family val="2"/>
      </rPr>
      <t xml:space="preserve"> = Nlocal * Q</t>
    </r>
    <r>
      <rPr>
        <vertAlign val="subscript"/>
        <sz val="10"/>
        <color theme="1"/>
        <rFont val="Verdana"/>
        <family val="2"/>
      </rPr>
      <t>product</t>
    </r>
    <r>
      <rPr>
        <sz val="10"/>
        <color theme="1"/>
        <rFont val="Verdana"/>
        <family val="2"/>
      </rPr>
      <t xml:space="preserve"> * C</t>
    </r>
    <r>
      <rPr>
        <vertAlign val="subscript"/>
        <sz val="10"/>
        <color theme="1"/>
        <rFont val="Verdana"/>
        <family val="2"/>
      </rPr>
      <t xml:space="preserve">product </t>
    </r>
    <r>
      <rPr>
        <sz val="10"/>
        <color theme="1"/>
        <rFont val="Verdana"/>
        <family val="2"/>
      </rPr>
      <t>* F</t>
    </r>
    <r>
      <rPr>
        <vertAlign val="subscript"/>
        <sz val="10"/>
        <color theme="1"/>
        <rFont val="Verdana"/>
        <family val="2"/>
      </rPr>
      <t>penetr</t>
    </r>
    <r>
      <rPr>
        <sz val="10"/>
        <color theme="1"/>
        <rFont val="Verdana"/>
        <family val="2"/>
      </rPr>
      <t xml:space="preserve"> * Temission / (10</t>
    </r>
    <r>
      <rPr>
        <vertAlign val="superscript"/>
        <sz val="10"/>
        <color theme="1"/>
        <rFont val="Verdana"/>
        <family val="2"/>
      </rPr>
      <t>3</t>
    </r>
    <r>
      <rPr>
        <sz val="10"/>
        <color theme="1"/>
        <rFont val="Verdana"/>
        <family val="2"/>
      </rPr>
      <t xml:space="preserve"> * Fmainsource)  </t>
    </r>
  </si>
  <si>
    <t>v1.4</t>
  </si>
  <si>
    <t>DISCLAIMER added to tabs 'Treatmt agst algae-spray&amp;rinse', 'T agst algae-serv life-countrys' and 'T agst algae-serv life-city' - These excel sheets should not be used - the scenarios are under revision and the sheets need to be updated.</t>
  </si>
  <si>
    <t>Default values can be replaced by user-defined values, provided these are adequately justified.</t>
  </si>
  <si>
    <t>TAB 'Pick-lists &amp; Defaults' unlocked to allow replacing default values (from pick-lists) by user-defined values. As with any other default value, such changes need to be adequately justified.</t>
  </si>
  <si>
    <t>Application method/ type of users</t>
  </si>
  <si>
    <t>Spray drift</t>
  </si>
  <si>
    <t>Runoff</t>
  </si>
  <si>
    <t>Dripping</t>
  </si>
  <si>
    <t>Spraying - prof. and non prof. users</t>
  </si>
  <si>
    <t>Brushing/mopping - prof. users</t>
  </si>
  <si>
    <t>Brushing/mopping - non prof. users</t>
  </si>
  <si>
    <t>Environmental Emission Scenarios for Product Type 2: algaecides and other disinfectants used for treatment of house walls and roofs</t>
  </si>
  <si>
    <r>
      <t>Emission scenario for calculating the releases from the treatment of a house façade (curative treatment)</t>
    </r>
    <r>
      <rPr>
        <b/>
        <strike/>
        <sz val="14"/>
        <color theme="0"/>
        <rFont val="Verdana"/>
        <family val="2"/>
      </rPr>
      <t xml:space="preserve"> </t>
    </r>
  </si>
  <si>
    <t>In the Input parameters section of the table:</t>
  </si>
  <si>
    <t>1. Enter values for fraction of substance in product (Fform), application rate of the product (Vform) and application interval as indicated in the product label (Applic_interval).</t>
  </si>
  <si>
    <t>2. Select the application method/type of users from the drop-down menu.</t>
  </si>
  <si>
    <t>3. The number of houses treated per day in the city scenario is automatically calculated; the number of houses treated in the countryside scenario is provided for calculation reasons, is set to 1 and cannot be changed.</t>
  </si>
  <si>
    <t xml:space="preserve">4. The fraction of product lost during application by spray drift, runoff, dripping and rinsing is automatically calculated. </t>
  </si>
  <si>
    <t>5. In case the surface is not rinsed or if not all the product is removed during rinsing, enter a lower Frinse value. It will be assumed that the remaining product will leach out in between applications, during the assessment period or during the application interval (the smaller interval will be used in the calculations).</t>
  </si>
  <si>
    <t>6. If leaching data is available enter the value for Q*leach,façade; if not available leave the field empty.</t>
  </si>
  <si>
    <t>7. For the calculations of the local concentrations enter the soil-water partitioning coefficient (Ksoil-water) and the first order rate constant for removal from soil (k).</t>
  </si>
  <si>
    <t>The Output section of the table is automatically filled in.</t>
  </si>
  <si>
    <t>Input parameters</t>
  </si>
  <si>
    <t>Fraction of (active) substance in product</t>
  </si>
  <si>
    <t>Content of (active) substance in product</t>
  </si>
  <si>
    <t>Volume of product applied/ treated area</t>
  </si>
  <si>
    <r>
      <t>V</t>
    </r>
    <r>
      <rPr>
        <vertAlign val="subscript"/>
        <sz val="10"/>
        <color theme="1"/>
        <rFont val="Verdana"/>
        <family val="2"/>
      </rPr>
      <t xml:space="preserve">form </t>
    </r>
  </si>
  <si>
    <t>Application interval of the product</t>
  </si>
  <si>
    <t>Applic_interval</t>
  </si>
  <si>
    <t>yrs</t>
  </si>
  <si>
    <t>Application interval as indicated in the product label</t>
  </si>
  <si>
    <t>Select application method/ type of users</t>
  </si>
  <si>
    <t>Fraction of houses on which an algaecide/ disinfectant is applied (considering a market share = 1.0)</t>
  </si>
  <si>
    <t>AHEE-4</t>
  </si>
  <si>
    <t>Number of houses treated in the countryside scenario</t>
  </si>
  <si>
    <r>
      <t>Fdrift</t>
    </r>
    <r>
      <rPr>
        <vertAlign val="subscript"/>
        <sz val="10"/>
        <rFont val="Verdana"/>
        <family val="2"/>
      </rPr>
      <t>spray</t>
    </r>
  </si>
  <si>
    <t xml:space="preserve">Fraction of product lost during application due to dripping </t>
  </si>
  <si>
    <r>
      <t>Fdripping</t>
    </r>
    <r>
      <rPr>
        <vertAlign val="subscript"/>
        <sz val="10"/>
        <color theme="1"/>
        <rFont val="Verdana"/>
        <family val="2"/>
      </rPr>
      <t>brush/mop</t>
    </r>
  </si>
  <si>
    <r>
      <t>Rinsing (fraction of rinsing can be changed) or wash-off by heavy rain (Frunoff</t>
    </r>
    <r>
      <rPr>
        <b/>
        <vertAlign val="subscript"/>
        <sz val="10"/>
        <rFont val="Verdana"/>
        <family val="2"/>
      </rPr>
      <t>rinse</t>
    </r>
    <r>
      <rPr>
        <b/>
        <sz val="10"/>
        <rFont val="Verdana"/>
        <family val="2"/>
      </rPr>
      <t xml:space="preserve">=1):
</t>
    </r>
  </si>
  <si>
    <t>Emissions from rinsing can be calculated as a worst-case for wash-off by rain also in the case when no rinsing is intended. Using the default values for rinsing is equivalent to a wash-off scenario; see below in the 'box' how to reduce the emissions from rinsing.</t>
  </si>
  <si>
    <t>Fraction of product eliminated between application and rinsing</t>
  </si>
  <si>
    <r>
      <t>F</t>
    </r>
    <r>
      <rPr>
        <vertAlign val="subscript"/>
        <sz val="10"/>
        <rFont val="Verdana"/>
        <family val="2"/>
      </rPr>
      <t>elim</t>
    </r>
  </si>
  <si>
    <t>Fraction of product lost during rinsing</t>
  </si>
  <si>
    <r>
      <t>F</t>
    </r>
    <r>
      <rPr>
        <vertAlign val="subscript"/>
        <sz val="10"/>
        <color theme="1"/>
        <rFont val="Verdana"/>
        <family val="2"/>
      </rPr>
      <t>rinse</t>
    </r>
  </si>
  <si>
    <r>
      <t>-if application by spraying: F</t>
    </r>
    <r>
      <rPr>
        <vertAlign val="subscript"/>
        <sz val="10"/>
        <color theme="1"/>
        <rFont val="Verdana"/>
        <family val="2"/>
      </rPr>
      <t>rinse</t>
    </r>
    <r>
      <rPr>
        <sz val="10"/>
        <color theme="1"/>
        <rFont val="Verdana"/>
        <family val="2"/>
      </rPr>
      <t xml:space="preserve"> = 1 - F</t>
    </r>
    <r>
      <rPr>
        <vertAlign val="subscript"/>
        <sz val="10"/>
        <color theme="1"/>
        <rFont val="Verdana"/>
        <family val="2"/>
      </rPr>
      <t>drift</t>
    </r>
    <r>
      <rPr>
        <sz val="10"/>
        <color theme="1"/>
        <rFont val="Verdana"/>
        <family val="2"/>
      </rPr>
      <t xml:space="preserve"> - F</t>
    </r>
    <r>
      <rPr>
        <vertAlign val="subscript"/>
        <sz val="10"/>
        <color theme="1"/>
        <rFont val="Verdana"/>
        <family val="2"/>
      </rPr>
      <t>runoff</t>
    </r>
    <r>
      <rPr>
        <sz val="10"/>
        <color theme="1"/>
        <rFont val="Verdana"/>
        <family val="2"/>
      </rPr>
      <t xml:space="preserve"> - F</t>
    </r>
    <r>
      <rPr>
        <vertAlign val="subscript"/>
        <sz val="10"/>
        <color theme="1"/>
        <rFont val="Verdana"/>
        <family val="2"/>
      </rPr>
      <t>elim</t>
    </r>
    <r>
      <rPr>
        <sz val="10"/>
        <color theme="1"/>
        <rFont val="Verdana"/>
        <family val="2"/>
      </rPr>
      <t xml:space="preserve">
-if application by brushing/mopping: F</t>
    </r>
    <r>
      <rPr>
        <vertAlign val="subscript"/>
        <sz val="10"/>
        <color theme="1"/>
        <rFont val="Verdana"/>
        <family val="2"/>
      </rPr>
      <t>rinse</t>
    </r>
    <r>
      <rPr>
        <sz val="10"/>
        <color theme="1"/>
        <rFont val="Verdana"/>
        <family val="2"/>
      </rPr>
      <t xml:space="preserve"> = 1 - F</t>
    </r>
    <r>
      <rPr>
        <vertAlign val="subscript"/>
        <sz val="10"/>
        <color theme="1"/>
        <rFont val="Verdana"/>
        <family val="2"/>
      </rPr>
      <t>dripping</t>
    </r>
    <r>
      <rPr>
        <sz val="10"/>
        <color theme="1"/>
        <rFont val="Verdana"/>
        <family val="2"/>
      </rPr>
      <t xml:space="preserve"> - F</t>
    </r>
    <r>
      <rPr>
        <vertAlign val="subscript"/>
        <sz val="10"/>
        <color theme="1"/>
        <rFont val="Verdana"/>
        <family val="2"/>
      </rPr>
      <t>elim</t>
    </r>
  </si>
  <si>
    <t>Copy value below or enter a lower value</t>
  </si>
  <si>
    <r>
      <t>F</t>
    </r>
    <r>
      <rPr>
        <vertAlign val="subscript"/>
        <sz val="10"/>
        <rFont val="Verdana"/>
        <family val="2"/>
      </rPr>
      <t>rinse</t>
    </r>
    <r>
      <rPr>
        <sz val="10"/>
        <rFont val="Verdana"/>
        <family val="2"/>
      </rPr>
      <t xml:space="preserve"> to be used in subsequent calculations</t>
    </r>
  </si>
  <si>
    <r>
      <t>A lower F</t>
    </r>
    <r>
      <rPr>
        <vertAlign val="subscript"/>
        <sz val="10"/>
        <rFont val="Verdana"/>
        <family val="2"/>
      </rPr>
      <t>rinse</t>
    </r>
    <r>
      <rPr>
        <sz val="10"/>
        <rFont val="Verdana"/>
        <family val="2"/>
      </rPr>
      <t xml:space="preserve"> than the value calculated above, can be used in which case the leaching of the remaining product needs to be assessed.</t>
    </r>
  </si>
  <si>
    <t>Leaching:</t>
  </si>
  <si>
    <t>Fraction of product leached in-between applications</t>
  </si>
  <si>
    <r>
      <t>F</t>
    </r>
    <r>
      <rPr>
        <vertAlign val="subscript"/>
        <sz val="10"/>
        <rFont val="Verdana"/>
        <family val="2"/>
      </rPr>
      <t>leached</t>
    </r>
  </si>
  <si>
    <t>-if application by spraying: Fleached = 1 - Fdrift - Frunoff - Felim - Frinse
-if application by brushing/mopping: Fleached = 1 - Fdripping - Felim - Frinse</t>
  </si>
  <si>
    <r>
      <t>Cumulative quantity of substance leached out of 1 m</t>
    </r>
    <r>
      <rPr>
        <vertAlign val="superscript"/>
        <sz val="10"/>
        <rFont val="Verdana"/>
        <family val="2"/>
      </rPr>
      <t>2</t>
    </r>
    <r>
      <rPr>
        <sz val="10"/>
        <rFont val="Verdana"/>
        <family val="2"/>
      </rPr>
      <t xml:space="preserve"> of treated area over the assessment period</t>
    </r>
  </si>
  <si>
    <r>
      <t>Q*</t>
    </r>
    <r>
      <rPr>
        <vertAlign val="subscript"/>
        <sz val="10"/>
        <rFont val="Verdana"/>
        <family val="2"/>
      </rPr>
      <t xml:space="preserve">leach,façade </t>
    </r>
  </si>
  <si>
    <t>When leaching data is lacking leave the field empty. In case leaching data is missing, the emission from leaching after application and rinsing (if applicable) will take into account all the amount of substance applied.</t>
  </si>
  <si>
    <t>Additional parameters to calculate the concentration values:</t>
  </si>
  <si>
    <r>
      <t>V</t>
    </r>
    <r>
      <rPr>
        <vertAlign val="subscript"/>
        <sz val="10"/>
        <color theme="1"/>
        <rFont val="Verdana"/>
        <family val="2"/>
      </rPr>
      <t>soil</t>
    </r>
  </si>
  <si>
    <r>
      <t>13 m</t>
    </r>
    <r>
      <rPr>
        <vertAlign val="superscript"/>
        <sz val="10"/>
        <color theme="1"/>
        <rFont val="Verdana"/>
        <family val="2"/>
      </rPr>
      <t>3</t>
    </r>
    <r>
      <rPr>
        <sz val="10"/>
        <color theme="1"/>
        <rFont val="Verdana"/>
        <family val="2"/>
      </rPr>
      <t xml:space="preserve"> is the volume of the soil band</t>
    </r>
    <r>
      <rPr>
        <sz val="10"/>
        <rFont val="Verdana"/>
        <family val="2"/>
      </rPr>
      <t xml:space="preserve"> of 50 cm width and 50 cm depth around the house (adjacent soil).
</t>
    </r>
    <r>
      <rPr>
        <u/>
        <sz val="10"/>
        <rFont val="Verdana"/>
        <family val="2"/>
      </rPr>
      <t>The soil volume adjacent to the treated surface receives</t>
    </r>
    <r>
      <rPr>
        <sz val="10"/>
        <rFont val="Verdana"/>
        <family val="2"/>
      </rPr>
      <t>: the runoff and drift from spraying the façade or the dripping from brushing/mopping the façade; the runoff from rinsing the façade (if applicable); the leaching of product in-between applications (if applicable)</t>
    </r>
  </si>
  <si>
    <t>LOCAL EMISSIONS</t>
  </si>
  <si>
    <t>Application by spraying</t>
  </si>
  <si>
    <t>Local emission of (active) substance during application on a façade due to spray drift</t>
  </si>
  <si>
    <r>
      <t>Elocal</t>
    </r>
    <r>
      <rPr>
        <vertAlign val="subscript"/>
        <sz val="10"/>
        <rFont val="Verdana"/>
        <family val="2"/>
      </rPr>
      <t>spray_drift</t>
    </r>
  </si>
  <si>
    <r>
      <rPr>
        <b/>
        <sz val="10"/>
        <rFont val="Verdana"/>
        <family val="2"/>
      </rPr>
      <t>Elocal</t>
    </r>
    <r>
      <rPr>
        <b/>
        <vertAlign val="subscript"/>
        <sz val="10"/>
        <rFont val="Verdana"/>
        <family val="2"/>
      </rPr>
      <t>spray_drift</t>
    </r>
    <r>
      <rPr>
        <b/>
        <sz val="10"/>
        <rFont val="Verdana"/>
        <family val="2"/>
      </rPr>
      <t xml:space="preserve"> </t>
    </r>
    <r>
      <rPr>
        <sz val="10"/>
        <rFont val="Verdana"/>
        <family val="2"/>
      </rPr>
      <t>= AREA</t>
    </r>
    <r>
      <rPr>
        <vertAlign val="subscript"/>
        <sz val="10"/>
        <rFont val="Verdana"/>
        <family val="2"/>
      </rPr>
      <t>façade</t>
    </r>
    <r>
      <rPr>
        <sz val="10"/>
        <rFont val="Verdana"/>
        <family val="2"/>
      </rPr>
      <t>*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Fdrift</t>
    </r>
    <r>
      <rPr>
        <vertAlign val="subscript"/>
        <sz val="10"/>
        <rFont val="Verdana"/>
        <family val="2"/>
      </rPr>
      <t xml:space="preserve">spray </t>
    </r>
    <r>
      <rPr>
        <sz val="10"/>
        <rFont val="Verdana"/>
        <family val="2"/>
      </rPr>
      <t>* 10</t>
    </r>
    <r>
      <rPr>
        <vertAlign val="superscript"/>
        <sz val="10"/>
        <rFont val="Verdana"/>
        <family val="2"/>
      </rPr>
      <t>3</t>
    </r>
  </si>
  <si>
    <t>Local emission of (active) substance during application on a façade due to runoff</t>
  </si>
  <si>
    <r>
      <rPr>
        <b/>
        <sz val="10"/>
        <rFont val="Verdana"/>
        <family val="2"/>
      </rPr>
      <t>Elocal</t>
    </r>
    <r>
      <rPr>
        <b/>
        <vertAlign val="subscript"/>
        <sz val="10"/>
        <rFont val="Verdana"/>
        <family val="2"/>
      </rPr>
      <t>spray_runoff</t>
    </r>
    <r>
      <rPr>
        <b/>
        <sz val="10"/>
        <rFont val="Verdana"/>
        <family val="2"/>
      </rPr>
      <t xml:space="preserve"> </t>
    </r>
    <r>
      <rPr>
        <sz val="10"/>
        <rFont val="Verdana"/>
        <family val="2"/>
      </rPr>
      <t>=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Frunoff</t>
    </r>
    <r>
      <rPr>
        <vertAlign val="subscript"/>
        <sz val="10"/>
        <rFont val="Verdana"/>
        <family val="2"/>
      </rPr>
      <t>spray</t>
    </r>
    <r>
      <rPr>
        <sz val="10"/>
        <rFont val="Verdana"/>
        <family val="2"/>
      </rPr>
      <t xml:space="preserve"> * 10</t>
    </r>
    <r>
      <rPr>
        <vertAlign val="superscript"/>
        <sz val="10"/>
        <rFont val="Verdana"/>
        <family val="2"/>
      </rPr>
      <t>3</t>
    </r>
  </si>
  <si>
    <t>Application by brushing/mopping</t>
  </si>
  <si>
    <t>Local emission of (active) substance during application on a façade due to dripping</t>
  </si>
  <si>
    <r>
      <t>Elocal</t>
    </r>
    <r>
      <rPr>
        <vertAlign val="subscript"/>
        <sz val="10"/>
        <rFont val="Verdana"/>
        <family val="2"/>
      </rPr>
      <t>brush/mop_dripping</t>
    </r>
  </si>
  <si>
    <r>
      <rPr>
        <b/>
        <sz val="10"/>
        <rFont val="Verdana"/>
        <family val="2"/>
      </rPr>
      <t>Elocal</t>
    </r>
    <r>
      <rPr>
        <b/>
        <vertAlign val="subscript"/>
        <sz val="10"/>
        <rFont val="Verdana"/>
        <family val="2"/>
      </rPr>
      <t>brush/mop_dripping</t>
    </r>
    <r>
      <rPr>
        <b/>
        <sz val="10"/>
        <rFont val="Verdana"/>
        <family val="2"/>
      </rPr>
      <t xml:space="preserve"> </t>
    </r>
    <r>
      <rPr>
        <sz val="10"/>
        <rFont val="Verdana"/>
        <family val="2"/>
      </rPr>
      <t>=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Fdripping</t>
    </r>
    <r>
      <rPr>
        <vertAlign val="subscript"/>
        <sz val="10"/>
        <rFont val="Verdana"/>
        <family val="2"/>
      </rPr>
      <t>brush/mop</t>
    </r>
    <r>
      <rPr>
        <sz val="10"/>
        <rFont val="Verdana"/>
        <family val="2"/>
      </rPr>
      <t xml:space="preserve"> * 10</t>
    </r>
    <r>
      <rPr>
        <vertAlign val="superscript"/>
        <sz val="10"/>
        <rFont val="Verdana"/>
        <family val="2"/>
      </rPr>
      <t>3</t>
    </r>
  </si>
  <si>
    <t>Rinsing</t>
  </si>
  <si>
    <t>Local emission of (active) substance during rinsing of façade due to runoff</t>
  </si>
  <si>
    <r>
      <rPr>
        <b/>
        <sz val="10"/>
        <color theme="1"/>
        <rFont val="Verdana"/>
        <family val="2"/>
      </rPr>
      <t>Elocal</t>
    </r>
    <r>
      <rPr>
        <b/>
        <vertAlign val="subscript"/>
        <sz val="10"/>
        <color theme="1"/>
        <rFont val="Verdana"/>
        <family val="2"/>
      </rPr>
      <t xml:space="preserve">rinse_runoff </t>
    </r>
    <r>
      <rPr>
        <sz val="10"/>
        <color theme="1"/>
        <rFont val="Verdana"/>
        <family val="2"/>
      </rPr>
      <t>= AREA</t>
    </r>
    <r>
      <rPr>
        <vertAlign val="subscript"/>
        <sz val="10"/>
        <color theme="1"/>
        <rFont val="Verdana"/>
        <family val="2"/>
      </rPr>
      <t xml:space="preserve">façade </t>
    </r>
    <r>
      <rPr>
        <sz val="10"/>
        <color theme="1"/>
        <rFont val="Verdana"/>
        <family val="2"/>
      </rPr>
      <t>* V</t>
    </r>
    <r>
      <rPr>
        <vertAlign val="subscript"/>
        <sz val="10"/>
        <color theme="1"/>
        <rFont val="Verdana"/>
        <family val="2"/>
      </rPr>
      <t>form</t>
    </r>
    <r>
      <rPr>
        <sz val="10"/>
        <color theme="1"/>
        <rFont val="Verdana"/>
        <family val="2"/>
      </rPr>
      <t xml:space="preserve"> * F</t>
    </r>
    <r>
      <rPr>
        <vertAlign val="subscript"/>
        <sz val="10"/>
        <color theme="1"/>
        <rFont val="Verdana"/>
        <family val="2"/>
      </rPr>
      <t>form</t>
    </r>
    <r>
      <rPr>
        <sz val="10"/>
        <color theme="1"/>
        <rFont val="Verdana"/>
        <family val="2"/>
      </rPr>
      <t xml:space="preserve"> * RHO</t>
    </r>
    <r>
      <rPr>
        <vertAlign val="subscript"/>
        <sz val="10"/>
        <color theme="1"/>
        <rFont val="Verdana"/>
        <family val="2"/>
      </rPr>
      <t>form</t>
    </r>
    <r>
      <rPr>
        <sz val="10"/>
        <color theme="1"/>
        <rFont val="Verdana"/>
        <family val="2"/>
      </rPr>
      <t xml:space="preserve"> * Frunoff</t>
    </r>
    <r>
      <rPr>
        <vertAlign val="subscript"/>
        <sz val="10"/>
        <color theme="1"/>
        <rFont val="Verdana"/>
        <family val="2"/>
      </rPr>
      <t>rinse</t>
    </r>
    <r>
      <rPr>
        <sz val="10"/>
        <color theme="1"/>
        <rFont val="Verdana"/>
        <family val="2"/>
      </rPr>
      <t xml:space="preserve"> *</t>
    </r>
    <r>
      <rPr>
        <vertAlign val="subscript"/>
        <sz val="10"/>
        <color theme="1"/>
        <rFont val="Verdana"/>
        <family val="2"/>
      </rPr>
      <t xml:space="preserve"> </t>
    </r>
    <r>
      <rPr>
        <sz val="10"/>
        <color theme="1"/>
        <rFont val="Verdana"/>
        <family val="2"/>
      </rPr>
      <t>Frinse * 10</t>
    </r>
    <r>
      <rPr>
        <vertAlign val="superscript"/>
        <sz val="10"/>
        <color theme="1"/>
        <rFont val="Verdana"/>
        <family val="2"/>
      </rPr>
      <t>3</t>
    </r>
  </si>
  <si>
    <t>Leaching after application and rinsing (if applicable)</t>
  </si>
  <si>
    <t>Local emission of (active) substance over the assessment period due to leaching from façade</t>
  </si>
  <si>
    <t xml:space="preserve">Local daily emission of (active) substance to the sewer, due to spraying application of façades </t>
  </si>
  <si>
    <r>
      <t>Elocal</t>
    </r>
    <r>
      <rPr>
        <vertAlign val="subscript"/>
        <sz val="10"/>
        <rFont val="Verdana"/>
        <family val="2"/>
      </rPr>
      <t>water,spray</t>
    </r>
  </si>
  <si>
    <r>
      <rPr>
        <b/>
        <sz val="10"/>
        <rFont val="Verdana"/>
        <family val="2"/>
      </rPr>
      <t>Elocal</t>
    </r>
    <r>
      <rPr>
        <b/>
        <vertAlign val="subscript"/>
        <sz val="10"/>
        <rFont val="Verdana"/>
        <family val="2"/>
      </rPr>
      <t>water,spray</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spray_runoff</t>
    </r>
    <r>
      <rPr>
        <sz val="10"/>
        <rFont val="Verdana"/>
        <family val="2"/>
      </rPr>
      <t xml:space="preserve"> + Elocal</t>
    </r>
    <r>
      <rPr>
        <vertAlign val="subscript"/>
        <sz val="10"/>
        <rFont val="Verdana"/>
        <family val="2"/>
      </rPr>
      <t>spray_drift</t>
    </r>
    <r>
      <rPr>
        <sz val="10"/>
        <rFont val="Verdana"/>
        <family val="2"/>
      </rPr>
      <t>)</t>
    </r>
  </si>
  <si>
    <t xml:space="preserve">Local daily emission of (active) substance to the sewer, due to application by brushing/mopping of façades </t>
  </si>
  <si>
    <r>
      <t>Elocal</t>
    </r>
    <r>
      <rPr>
        <vertAlign val="subscript"/>
        <sz val="10"/>
        <rFont val="Verdana"/>
        <family val="2"/>
      </rPr>
      <t>water,brush/mop</t>
    </r>
  </si>
  <si>
    <r>
      <rPr>
        <b/>
        <sz val="10"/>
        <rFont val="Verdana"/>
        <family val="2"/>
      </rPr>
      <t>Elocal</t>
    </r>
    <r>
      <rPr>
        <b/>
        <vertAlign val="subscript"/>
        <sz val="10"/>
        <rFont val="Verdana"/>
        <family val="2"/>
      </rPr>
      <t>water,brush/mop+rinse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brush/mop_dripping</t>
    </r>
    <r>
      <rPr>
        <sz val="10"/>
        <color rgb="FFFF0000"/>
        <rFont val="Verdana"/>
        <family val="2"/>
      </rPr>
      <t/>
    </r>
  </si>
  <si>
    <t xml:space="preserve">Local daily emission of (active) substance to the sewer, due to rinsing of façades </t>
  </si>
  <si>
    <r>
      <t>Elocal</t>
    </r>
    <r>
      <rPr>
        <vertAlign val="subscript"/>
        <sz val="10"/>
        <rFont val="Verdana"/>
        <family val="2"/>
      </rPr>
      <t>water,rinse</t>
    </r>
  </si>
  <si>
    <r>
      <rPr>
        <b/>
        <sz val="10"/>
        <rFont val="Verdana"/>
        <family val="2"/>
      </rPr>
      <t>Elocal</t>
    </r>
    <r>
      <rPr>
        <b/>
        <vertAlign val="subscript"/>
        <sz val="10"/>
        <rFont val="Verdana"/>
        <family val="2"/>
      </rPr>
      <t>water,spray+rinse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rinse_runoff</t>
    </r>
  </si>
  <si>
    <t xml:space="preserve">Local daily emission of (active) substance to the sewer, due to spraying application and rinsing of façades </t>
  </si>
  <si>
    <r>
      <rPr>
        <b/>
        <sz val="10"/>
        <rFont val="Verdana"/>
        <family val="2"/>
      </rPr>
      <t>Elocal</t>
    </r>
    <r>
      <rPr>
        <b/>
        <vertAlign val="subscript"/>
        <sz val="10"/>
        <rFont val="Verdana"/>
        <family val="2"/>
      </rPr>
      <t>water,spray+rinse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spray_runoff</t>
    </r>
    <r>
      <rPr>
        <sz val="10"/>
        <rFont val="Verdana"/>
        <family val="2"/>
      </rPr>
      <t xml:space="preserve"> + Elocal</t>
    </r>
    <r>
      <rPr>
        <vertAlign val="subscript"/>
        <sz val="10"/>
        <rFont val="Verdana"/>
        <family val="2"/>
      </rPr>
      <t xml:space="preserve">spray_drift </t>
    </r>
    <r>
      <rPr>
        <sz val="10"/>
        <rFont val="Verdana"/>
        <family val="2"/>
      </rPr>
      <t>+ Elocal</t>
    </r>
    <r>
      <rPr>
        <vertAlign val="subscript"/>
        <sz val="10"/>
        <rFont val="Verdana"/>
        <family val="2"/>
      </rPr>
      <t>rinse_runoff</t>
    </r>
    <r>
      <rPr>
        <sz val="10"/>
        <rFont val="Verdana"/>
        <family val="2"/>
      </rPr>
      <t>)</t>
    </r>
  </si>
  <si>
    <t xml:space="preserve">Local daily emission of (active) substance to the sewer, due to brushing/mopping application and rinsing of façades </t>
  </si>
  <si>
    <r>
      <t>Elocal</t>
    </r>
    <r>
      <rPr>
        <vertAlign val="subscript"/>
        <sz val="10"/>
        <rFont val="Verdana"/>
        <family val="2"/>
      </rPr>
      <t>water,brush/mop+rinse</t>
    </r>
  </si>
  <si>
    <r>
      <rPr>
        <b/>
        <sz val="10"/>
        <rFont val="Verdana"/>
        <family val="2"/>
      </rPr>
      <t>Elocal</t>
    </r>
    <r>
      <rPr>
        <b/>
        <vertAlign val="subscript"/>
        <sz val="10"/>
        <rFont val="Verdana"/>
        <family val="2"/>
      </rPr>
      <t>water,brush/mop+rinse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brush/mop_dripping</t>
    </r>
    <r>
      <rPr>
        <sz val="10"/>
        <rFont val="Verdana"/>
        <family val="2"/>
      </rPr>
      <t xml:space="preserve"> + Elocal</t>
    </r>
    <r>
      <rPr>
        <vertAlign val="subscript"/>
        <sz val="10"/>
        <rFont val="Verdana"/>
        <family val="2"/>
      </rPr>
      <t>rinse_runoff</t>
    </r>
    <r>
      <rPr>
        <sz val="10"/>
        <rFont val="Verdana"/>
        <family val="2"/>
      </rPr>
      <t>)</t>
    </r>
  </si>
  <si>
    <t>Local daily emission of (active) substance to the sewer, due to leaching from house façades over the assessment period</t>
  </si>
  <si>
    <r>
      <t>Elocal</t>
    </r>
    <r>
      <rPr>
        <vertAlign val="subscript"/>
        <sz val="10"/>
        <rFont val="Verdana"/>
        <family val="2"/>
      </rPr>
      <t>water,leaching,TIME</t>
    </r>
  </si>
  <si>
    <r>
      <rPr>
        <b/>
        <sz val="10"/>
        <rFont val="Verdana"/>
        <family val="2"/>
      </rPr>
      <t>Elocal</t>
    </r>
    <r>
      <rPr>
        <b/>
        <vertAlign val="subscript"/>
        <sz val="10"/>
        <rFont val="Verdana"/>
        <family val="2"/>
      </rPr>
      <t>water,leaching,TIME</t>
    </r>
    <r>
      <rPr>
        <b/>
        <sz val="10"/>
        <rFont val="Verdana"/>
        <family val="2"/>
      </rPr>
      <t xml:space="preserve"> </t>
    </r>
    <r>
      <rPr>
        <sz val="10"/>
        <rFont val="Verdana"/>
        <family val="2"/>
      </rPr>
      <t>= N</t>
    </r>
    <r>
      <rPr>
        <vertAlign val="subscript"/>
        <sz val="10"/>
        <rFont val="Verdana"/>
        <family val="2"/>
      </rPr>
      <t>house</t>
    </r>
    <r>
      <rPr>
        <sz val="10"/>
        <rFont val="Verdana"/>
        <family val="2"/>
      </rPr>
      <t xml:space="preserve"> * f</t>
    </r>
    <r>
      <rPr>
        <vertAlign val="subscript"/>
        <sz val="10"/>
        <rFont val="Verdana"/>
        <family val="2"/>
      </rPr>
      <t>house</t>
    </r>
    <r>
      <rPr>
        <sz val="10"/>
        <rFont val="Verdana"/>
        <family val="2"/>
      </rPr>
      <t xml:space="preserve"> * Elocal</t>
    </r>
    <r>
      <rPr>
        <vertAlign val="subscript"/>
        <sz val="10"/>
        <rFont val="Verdana"/>
        <family val="2"/>
      </rPr>
      <t>leach,TIME</t>
    </r>
  </si>
  <si>
    <t>Local emission of (active) substance to soil, due to spraying application of a façade</t>
  </si>
  <si>
    <r>
      <t>Elocal</t>
    </r>
    <r>
      <rPr>
        <vertAlign val="subscript"/>
        <sz val="10"/>
        <rFont val="Verdana"/>
        <family val="2"/>
      </rPr>
      <t>soil,spray</t>
    </r>
  </si>
  <si>
    <r>
      <rPr>
        <b/>
        <sz val="10"/>
        <rFont val="Verdana"/>
        <family val="2"/>
      </rPr>
      <t>Elocal</t>
    </r>
    <r>
      <rPr>
        <b/>
        <vertAlign val="subscript"/>
        <sz val="10"/>
        <rFont val="Verdana"/>
        <family val="2"/>
      </rPr>
      <t>soil,spray</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spray_runoff</t>
    </r>
    <r>
      <rPr>
        <sz val="10"/>
        <rFont val="Verdana"/>
        <family val="2"/>
      </rPr>
      <t xml:space="preserve"> + Elocal</t>
    </r>
    <r>
      <rPr>
        <vertAlign val="subscript"/>
        <sz val="10"/>
        <rFont val="Verdana"/>
        <family val="2"/>
      </rPr>
      <t>spray_drift</t>
    </r>
    <r>
      <rPr>
        <sz val="10"/>
        <rFont val="Verdana"/>
        <family val="2"/>
      </rPr>
      <t>)</t>
    </r>
  </si>
  <si>
    <t xml:space="preserve">Local emission of (active) substance to soil, due to application by brushing/mopping of a façade </t>
  </si>
  <si>
    <r>
      <t>Elocal</t>
    </r>
    <r>
      <rPr>
        <vertAlign val="subscript"/>
        <sz val="10"/>
        <rFont val="Verdana"/>
        <family val="2"/>
      </rPr>
      <t>soil,brush/mop</t>
    </r>
  </si>
  <si>
    <r>
      <rPr>
        <b/>
        <sz val="10"/>
        <rFont val="Verdana"/>
        <family val="2"/>
      </rPr>
      <t>Elocal</t>
    </r>
    <r>
      <rPr>
        <b/>
        <vertAlign val="subscript"/>
        <sz val="10"/>
        <rFont val="Verdana"/>
        <family val="2"/>
      </rPr>
      <t>soil,brush/mop+rinse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brush/mop_dripping</t>
    </r>
    <r>
      <rPr>
        <sz val="10"/>
        <color rgb="FFFF0000"/>
        <rFont val="Verdana"/>
        <family val="2"/>
      </rPr>
      <t/>
    </r>
  </si>
  <si>
    <t>Local emission of (active) substance to soil, due to rinsing of a façade</t>
  </si>
  <si>
    <r>
      <t>Elocal</t>
    </r>
    <r>
      <rPr>
        <vertAlign val="subscript"/>
        <sz val="10"/>
        <rFont val="Verdana"/>
        <family val="2"/>
      </rPr>
      <t>soil,rinse</t>
    </r>
  </si>
  <si>
    <r>
      <rPr>
        <b/>
        <sz val="10"/>
        <rFont val="Verdana"/>
        <family val="2"/>
      </rPr>
      <t>Elocal</t>
    </r>
    <r>
      <rPr>
        <b/>
        <vertAlign val="subscript"/>
        <sz val="10"/>
        <rFont val="Verdana"/>
        <family val="2"/>
      </rPr>
      <t>soil,spray+rinse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rinse_runoff</t>
    </r>
  </si>
  <si>
    <t xml:space="preserve">Local emission of (active) substance to soil, due to spraying application and rinsing of a façade </t>
  </si>
  <si>
    <r>
      <t>Elocal</t>
    </r>
    <r>
      <rPr>
        <vertAlign val="subscript"/>
        <sz val="10"/>
        <rFont val="Verdana"/>
        <family val="2"/>
      </rPr>
      <t>soil,spray+rinse</t>
    </r>
  </si>
  <si>
    <r>
      <rPr>
        <b/>
        <sz val="10"/>
        <rFont val="Verdana"/>
        <family val="2"/>
      </rPr>
      <t>Elocal</t>
    </r>
    <r>
      <rPr>
        <b/>
        <vertAlign val="subscript"/>
        <sz val="10"/>
        <rFont val="Verdana"/>
        <family val="2"/>
      </rPr>
      <t>soil,spray+rinse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spray_runoff</t>
    </r>
    <r>
      <rPr>
        <sz val="10"/>
        <rFont val="Verdana"/>
        <family val="2"/>
      </rPr>
      <t xml:space="preserve"> + Elocal</t>
    </r>
    <r>
      <rPr>
        <vertAlign val="subscript"/>
        <sz val="10"/>
        <rFont val="Verdana"/>
        <family val="2"/>
      </rPr>
      <t xml:space="preserve">spray_drift </t>
    </r>
    <r>
      <rPr>
        <sz val="10"/>
        <rFont val="Verdana"/>
        <family val="2"/>
      </rPr>
      <t>+ Elocal</t>
    </r>
    <r>
      <rPr>
        <vertAlign val="subscript"/>
        <sz val="10"/>
        <rFont val="Verdana"/>
        <family val="2"/>
      </rPr>
      <t>rinse_runoff</t>
    </r>
    <r>
      <rPr>
        <sz val="10"/>
        <rFont val="Verdana"/>
        <family val="2"/>
      </rPr>
      <t>)</t>
    </r>
  </si>
  <si>
    <t xml:space="preserve">Local emission of (active) substance to soil, due to brushing/mopping application and rinsing of a façade </t>
  </si>
  <si>
    <r>
      <t>Eloca</t>
    </r>
    <r>
      <rPr>
        <vertAlign val="subscript"/>
        <sz val="10"/>
        <rFont val="Verdana"/>
        <family val="2"/>
      </rPr>
      <t>soil,brush/mop+rinse</t>
    </r>
  </si>
  <si>
    <r>
      <rPr>
        <b/>
        <sz val="10"/>
        <rFont val="Verdana"/>
        <family val="2"/>
      </rPr>
      <t>Elocal</t>
    </r>
    <r>
      <rPr>
        <b/>
        <vertAlign val="subscript"/>
        <sz val="10"/>
        <rFont val="Verdana"/>
        <family val="2"/>
      </rPr>
      <t>soil,brush/mop+rinse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brush/mop_dripping</t>
    </r>
    <r>
      <rPr>
        <sz val="10"/>
        <rFont val="Verdana"/>
        <family val="2"/>
      </rPr>
      <t xml:space="preserve"> + Elocal</t>
    </r>
    <r>
      <rPr>
        <vertAlign val="subscript"/>
        <sz val="10"/>
        <rFont val="Verdana"/>
        <family val="2"/>
      </rPr>
      <t>rinse_runoff</t>
    </r>
    <r>
      <rPr>
        <sz val="10"/>
        <rFont val="Verdana"/>
        <family val="2"/>
      </rPr>
      <t>)</t>
    </r>
  </si>
  <si>
    <r>
      <t>Elocal</t>
    </r>
    <r>
      <rPr>
        <vertAlign val="subscript"/>
        <sz val="10"/>
        <rFont val="Verdana"/>
        <family val="2"/>
      </rPr>
      <t>soil,leaching,TIME</t>
    </r>
  </si>
  <si>
    <t>CONCENTRATIONS IN LOCAL SOIL (RELEASES IN THE COUNTRYSIDE)</t>
  </si>
  <si>
    <t>Concentration in local soil at the end of the day due to spraying application of a façade</t>
  </si>
  <si>
    <r>
      <t>Clocal</t>
    </r>
    <r>
      <rPr>
        <vertAlign val="subscript"/>
        <sz val="10"/>
        <rFont val="Verdana"/>
        <family val="2"/>
      </rPr>
      <t>soil,spray</t>
    </r>
  </si>
  <si>
    <r>
      <rPr>
        <b/>
        <sz val="10"/>
        <rFont val="Verdana"/>
        <family val="2"/>
      </rPr>
      <t>Clocal</t>
    </r>
    <r>
      <rPr>
        <b/>
        <vertAlign val="subscript"/>
        <sz val="10"/>
        <rFont val="Verdana"/>
        <family val="2"/>
      </rPr>
      <t>soil,spray</t>
    </r>
    <r>
      <rPr>
        <b/>
        <sz val="10"/>
        <rFont val="Verdana"/>
        <family val="2"/>
      </rPr>
      <t xml:space="preserve"> </t>
    </r>
    <r>
      <rPr>
        <sz val="10"/>
        <rFont val="Verdana"/>
        <family val="2"/>
      </rPr>
      <t>= Elocal</t>
    </r>
    <r>
      <rPr>
        <vertAlign val="subscript"/>
        <sz val="10"/>
        <rFont val="Verdana"/>
        <family val="2"/>
      </rPr>
      <t xml:space="preserve">soil,spray </t>
    </r>
    <r>
      <rPr>
        <sz val="10"/>
        <rFont val="Verdana"/>
        <family val="2"/>
      </rPr>
      <t>/ (V</t>
    </r>
    <r>
      <rPr>
        <vertAlign val="subscript"/>
        <sz val="10"/>
        <rFont val="Verdana"/>
        <family val="2"/>
      </rPr>
      <t>soil</t>
    </r>
    <r>
      <rPr>
        <sz val="10"/>
        <rFont val="Verdana"/>
        <family val="2"/>
      </rPr>
      <t xml:space="preserve"> * RHO</t>
    </r>
    <r>
      <rPr>
        <vertAlign val="subscript"/>
        <sz val="10"/>
        <rFont val="Verdana"/>
        <family val="2"/>
      </rPr>
      <t>soil</t>
    </r>
    <r>
      <rPr>
        <sz val="10"/>
        <rFont val="Verdana"/>
        <family val="2"/>
      </rPr>
      <t>)</t>
    </r>
  </si>
  <si>
    <t>Concentration in local soil at the end of the day due to application by brushing/mopping of a façade</t>
  </si>
  <si>
    <r>
      <t>Clocal</t>
    </r>
    <r>
      <rPr>
        <vertAlign val="subscript"/>
        <sz val="10"/>
        <rFont val="Verdana"/>
        <family val="2"/>
      </rPr>
      <t>soil,brush/mop</t>
    </r>
  </si>
  <si>
    <r>
      <rPr>
        <b/>
        <sz val="10"/>
        <rFont val="Verdana"/>
        <family val="2"/>
      </rPr>
      <t>Clocal</t>
    </r>
    <r>
      <rPr>
        <b/>
        <vertAlign val="subscript"/>
        <sz val="10"/>
        <rFont val="Verdana"/>
        <family val="2"/>
      </rPr>
      <t>soil,brush/mop</t>
    </r>
    <r>
      <rPr>
        <b/>
        <sz val="10"/>
        <rFont val="Verdana"/>
        <family val="2"/>
      </rPr>
      <t xml:space="preserve"> </t>
    </r>
    <r>
      <rPr>
        <sz val="10"/>
        <rFont val="Verdana"/>
        <family val="2"/>
      </rPr>
      <t>= Elocal</t>
    </r>
    <r>
      <rPr>
        <vertAlign val="subscript"/>
        <sz val="10"/>
        <rFont val="Verdana"/>
        <family val="2"/>
      </rPr>
      <t xml:space="preserve">soil,brush/mop </t>
    </r>
    <r>
      <rPr>
        <sz val="10"/>
        <rFont val="Verdana"/>
        <family val="2"/>
      </rPr>
      <t>/ (V</t>
    </r>
    <r>
      <rPr>
        <vertAlign val="subscript"/>
        <sz val="10"/>
        <rFont val="Verdana"/>
        <family val="2"/>
      </rPr>
      <t>soil</t>
    </r>
    <r>
      <rPr>
        <sz val="10"/>
        <rFont val="Verdana"/>
        <family val="2"/>
      </rPr>
      <t xml:space="preserve"> * RHO</t>
    </r>
    <r>
      <rPr>
        <vertAlign val="subscript"/>
        <sz val="10"/>
        <rFont val="Verdana"/>
        <family val="2"/>
      </rPr>
      <t>soil</t>
    </r>
    <r>
      <rPr>
        <sz val="10"/>
        <rFont val="Verdana"/>
        <family val="2"/>
      </rPr>
      <t>)</t>
    </r>
  </si>
  <si>
    <t xml:space="preserve">Concentration in local soil at the end of the day due to rinsing of a façade </t>
  </si>
  <si>
    <r>
      <t>Clocal</t>
    </r>
    <r>
      <rPr>
        <vertAlign val="subscript"/>
        <sz val="10"/>
        <rFont val="Verdana"/>
        <family val="2"/>
      </rPr>
      <t>soil,rinse</t>
    </r>
  </si>
  <si>
    <r>
      <rPr>
        <b/>
        <sz val="10"/>
        <rFont val="Verdana"/>
        <family val="2"/>
      </rPr>
      <t>Clocal</t>
    </r>
    <r>
      <rPr>
        <b/>
        <vertAlign val="subscript"/>
        <sz val="10"/>
        <rFont val="Verdana"/>
        <family val="2"/>
      </rPr>
      <t>soil,rinse</t>
    </r>
    <r>
      <rPr>
        <b/>
        <sz val="10"/>
        <rFont val="Verdana"/>
        <family val="2"/>
      </rPr>
      <t xml:space="preserve"> </t>
    </r>
    <r>
      <rPr>
        <sz val="10"/>
        <rFont val="Verdana"/>
        <family val="2"/>
      </rPr>
      <t>= Elocal</t>
    </r>
    <r>
      <rPr>
        <vertAlign val="subscript"/>
        <sz val="10"/>
        <rFont val="Verdana"/>
        <family val="2"/>
      </rPr>
      <t xml:space="preserve">soil,rinse </t>
    </r>
    <r>
      <rPr>
        <sz val="10"/>
        <rFont val="Verdana"/>
        <family val="2"/>
      </rPr>
      <t>/ (V</t>
    </r>
    <r>
      <rPr>
        <vertAlign val="subscript"/>
        <sz val="10"/>
        <rFont val="Verdana"/>
        <family val="2"/>
      </rPr>
      <t>soil</t>
    </r>
    <r>
      <rPr>
        <sz val="10"/>
        <rFont val="Verdana"/>
        <family val="2"/>
      </rPr>
      <t xml:space="preserve"> * RHO</t>
    </r>
    <r>
      <rPr>
        <vertAlign val="subscript"/>
        <sz val="10"/>
        <rFont val="Verdana"/>
        <family val="2"/>
      </rPr>
      <t>soil</t>
    </r>
    <r>
      <rPr>
        <sz val="10"/>
        <rFont val="Verdana"/>
        <family val="2"/>
      </rPr>
      <t>)</t>
    </r>
  </si>
  <si>
    <t>Concentration in local soil at the end of the day, due to spraying application and rinsing of a façade</t>
  </si>
  <si>
    <r>
      <t>Clocal</t>
    </r>
    <r>
      <rPr>
        <vertAlign val="subscript"/>
        <sz val="10"/>
        <rFont val="Verdana"/>
        <family val="2"/>
      </rPr>
      <t>soil,spray+rinse</t>
    </r>
  </si>
  <si>
    <r>
      <rPr>
        <b/>
        <sz val="10"/>
        <rFont val="Verdana"/>
        <family val="2"/>
      </rPr>
      <t>Clocal</t>
    </r>
    <r>
      <rPr>
        <b/>
        <vertAlign val="subscript"/>
        <sz val="10"/>
        <rFont val="Verdana"/>
        <family val="2"/>
      </rPr>
      <t>soil,spray+rinse</t>
    </r>
    <r>
      <rPr>
        <b/>
        <sz val="10"/>
        <rFont val="Verdana"/>
        <family val="2"/>
      </rPr>
      <t xml:space="preserve"> </t>
    </r>
    <r>
      <rPr>
        <sz val="10"/>
        <rFont val="Verdana"/>
        <family val="2"/>
      </rPr>
      <t>= Elocal</t>
    </r>
    <r>
      <rPr>
        <vertAlign val="subscript"/>
        <sz val="10"/>
        <rFont val="Verdana"/>
        <family val="2"/>
      </rPr>
      <t xml:space="preserve">soil,spray+rinse </t>
    </r>
    <r>
      <rPr>
        <sz val="10"/>
        <rFont val="Verdana"/>
        <family val="2"/>
      </rPr>
      <t>/ (V</t>
    </r>
    <r>
      <rPr>
        <vertAlign val="subscript"/>
        <sz val="10"/>
        <rFont val="Verdana"/>
        <family val="2"/>
      </rPr>
      <t xml:space="preserve">soil </t>
    </r>
    <r>
      <rPr>
        <sz val="10"/>
        <rFont val="Verdana"/>
        <family val="2"/>
      </rPr>
      <t>* RHO</t>
    </r>
    <r>
      <rPr>
        <vertAlign val="subscript"/>
        <sz val="10"/>
        <rFont val="Verdana"/>
        <family val="2"/>
      </rPr>
      <t>soil</t>
    </r>
    <r>
      <rPr>
        <sz val="10"/>
        <rFont val="Verdana"/>
        <family val="2"/>
      </rPr>
      <t>)</t>
    </r>
  </si>
  <si>
    <t>Concentration in local soil at the end of the day, due to brushing/mopping application and rinsing of a façade</t>
  </si>
  <si>
    <r>
      <t>Clocal</t>
    </r>
    <r>
      <rPr>
        <vertAlign val="subscript"/>
        <sz val="10"/>
        <rFont val="Verdana"/>
        <family val="2"/>
      </rPr>
      <t>soil,brush/mop+rinse</t>
    </r>
  </si>
  <si>
    <r>
      <rPr>
        <b/>
        <sz val="10"/>
        <rFont val="Verdana"/>
        <family val="2"/>
      </rPr>
      <t>Clocal</t>
    </r>
    <r>
      <rPr>
        <b/>
        <vertAlign val="subscript"/>
        <sz val="10"/>
        <rFont val="Verdana"/>
        <family val="2"/>
      </rPr>
      <t>soil,brush/mop+rinse</t>
    </r>
    <r>
      <rPr>
        <b/>
        <sz val="10"/>
        <rFont val="Verdana"/>
        <family val="2"/>
      </rPr>
      <t xml:space="preserve"> </t>
    </r>
    <r>
      <rPr>
        <sz val="10"/>
        <rFont val="Verdana"/>
        <family val="2"/>
      </rPr>
      <t>= Elocal</t>
    </r>
    <r>
      <rPr>
        <vertAlign val="subscript"/>
        <sz val="10"/>
        <rFont val="Verdana"/>
        <family val="2"/>
      </rPr>
      <t xml:space="preserve">soil,brush/mop+rinse </t>
    </r>
    <r>
      <rPr>
        <sz val="10"/>
        <rFont val="Verdana"/>
        <family val="2"/>
      </rPr>
      <t>/ (V</t>
    </r>
    <r>
      <rPr>
        <vertAlign val="subscript"/>
        <sz val="10"/>
        <rFont val="Verdana"/>
        <family val="2"/>
      </rPr>
      <t xml:space="preserve">soil </t>
    </r>
    <r>
      <rPr>
        <sz val="10"/>
        <rFont val="Verdana"/>
        <family val="2"/>
      </rPr>
      <t>* RHO</t>
    </r>
    <r>
      <rPr>
        <vertAlign val="subscript"/>
        <sz val="10"/>
        <rFont val="Verdana"/>
        <family val="2"/>
      </rPr>
      <t>soil</t>
    </r>
    <r>
      <rPr>
        <sz val="10"/>
        <rFont val="Verdana"/>
        <family val="2"/>
      </rPr>
      <t>)</t>
    </r>
  </si>
  <si>
    <t>Concentration in local soil at the end of the assessment period due to leaching</t>
  </si>
  <si>
    <r>
      <t>Clocal</t>
    </r>
    <r>
      <rPr>
        <vertAlign val="subscript"/>
        <sz val="10"/>
        <rFont val="Verdana"/>
        <family val="2"/>
      </rPr>
      <t>soil,leaching,TIME</t>
    </r>
  </si>
  <si>
    <t>After removal</t>
  </si>
  <si>
    <t>The local PECs with removal are calculated for single application + rinsing + leaching and for leaching alone.</t>
  </si>
  <si>
    <t>Application + rinsing (if applicable) + leaching (if applicable)</t>
  </si>
  <si>
    <r>
      <t>Leaching (Clocal</t>
    </r>
    <r>
      <rPr>
        <b/>
        <vertAlign val="subscript"/>
        <sz val="10"/>
        <rFont val="Verdana"/>
        <family val="2"/>
      </rPr>
      <t>soil,applic+rinse</t>
    </r>
    <r>
      <rPr>
        <b/>
        <sz val="10"/>
        <rFont val="Verdana"/>
        <family val="2"/>
      </rPr>
      <t xml:space="preserve"> = 0)</t>
    </r>
  </si>
  <si>
    <r>
      <rPr>
        <b/>
        <sz val="10"/>
        <rFont val="Verdana"/>
        <family val="2"/>
      </rPr>
      <t>Clocal</t>
    </r>
    <r>
      <rPr>
        <b/>
        <vertAlign val="subscript"/>
        <sz val="10"/>
        <rFont val="Verdana"/>
        <family val="2"/>
      </rPr>
      <t>soil,TIME</t>
    </r>
    <r>
      <rPr>
        <sz val="10"/>
        <rFont val="Verdana"/>
        <family val="2"/>
      </rPr>
      <t xml:space="preserve"> = E</t>
    </r>
    <r>
      <rPr>
        <vertAlign val="subscript"/>
        <sz val="10"/>
        <rFont val="Verdana"/>
        <family val="2"/>
      </rPr>
      <t>soil,leaching,TIME</t>
    </r>
    <r>
      <rPr>
        <sz val="10"/>
        <rFont val="Verdana"/>
        <family val="2"/>
      </rPr>
      <t>/(V</t>
    </r>
    <r>
      <rPr>
        <vertAlign val="subscript"/>
        <sz val="10"/>
        <rFont val="Verdana"/>
        <family val="2"/>
      </rPr>
      <t xml:space="preserve">soil </t>
    </r>
    <r>
      <rPr>
        <sz val="10"/>
        <rFont val="Verdana"/>
        <family val="2"/>
      </rPr>
      <t>* RHO</t>
    </r>
    <r>
      <rPr>
        <vertAlign val="subscript"/>
        <sz val="10"/>
        <rFont val="Verdana"/>
        <family val="2"/>
      </rPr>
      <t xml:space="preserve">soil </t>
    </r>
    <r>
      <rPr>
        <sz val="10"/>
        <rFont val="Verdana"/>
        <family val="2"/>
      </rPr>
      <t>* k) - E</t>
    </r>
    <r>
      <rPr>
        <vertAlign val="subscript"/>
        <sz val="10"/>
        <rFont val="Verdana"/>
        <family val="2"/>
      </rPr>
      <t>soil,leaching,TIME</t>
    </r>
    <r>
      <rPr>
        <sz val="10"/>
        <rFont val="Verdana"/>
        <family val="2"/>
      </rPr>
      <t>/(V</t>
    </r>
    <r>
      <rPr>
        <vertAlign val="subscript"/>
        <sz val="10"/>
        <rFont val="Verdana"/>
        <family val="2"/>
      </rPr>
      <t xml:space="preserve">soil </t>
    </r>
    <r>
      <rPr>
        <sz val="10"/>
        <rFont val="Verdana"/>
        <family val="2"/>
      </rPr>
      <t>* RHO</t>
    </r>
    <r>
      <rPr>
        <vertAlign val="subscript"/>
        <sz val="10"/>
        <rFont val="Verdana"/>
        <family val="2"/>
      </rPr>
      <t xml:space="preserve">soil </t>
    </r>
    <r>
      <rPr>
        <sz val="10"/>
        <rFont val="Verdana"/>
        <family val="2"/>
      </rPr>
      <t>* k) * e</t>
    </r>
    <r>
      <rPr>
        <vertAlign val="superscript"/>
        <sz val="10"/>
        <rFont val="Verdana"/>
        <family val="2"/>
      </rPr>
      <t>-TIME*k</t>
    </r>
    <r>
      <rPr>
        <b/>
        <sz val="10"/>
        <rFont val="Verdana"/>
        <family val="2"/>
      </rPr>
      <t/>
    </r>
  </si>
  <si>
    <r>
      <t>Emission scenario for calculating the releases from the treatment of a house façade and roof (curative treatment)</t>
    </r>
    <r>
      <rPr>
        <b/>
        <strike/>
        <sz val="14"/>
        <color theme="0"/>
        <rFont val="Verdana"/>
        <family val="2"/>
      </rPr>
      <t xml:space="preserve"> </t>
    </r>
  </si>
  <si>
    <t>6. If leaching data is available enter the values for Q*leach,façade and Q*leach,roof; if not available leave the fields empty.</t>
  </si>
  <si>
    <t>Treated area of a roof</t>
  </si>
  <si>
    <r>
      <t>AREA</t>
    </r>
    <r>
      <rPr>
        <vertAlign val="subscript"/>
        <sz val="10"/>
        <color theme="1"/>
        <rFont val="Verdana"/>
        <family val="2"/>
      </rPr>
      <t>roof</t>
    </r>
  </si>
  <si>
    <r>
      <t>Cumulative quantity of substance leached out of 1 m</t>
    </r>
    <r>
      <rPr>
        <vertAlign val="superscript"/>
        <sz val="10"/>
        <rFont val="Verdana"/>
        <family val="2"/>
      </rPr>
      <t>2</t>
    </r>
    <r>
      <rPr>
        <sz val="10"/>
        <rFont val="Verdana"/>
        <family val="2"/>
      </rPr>
      <t xml:space="preserve"> of treated façade area over the assessment period</t>
    </r>
  </si>
  <si>
    <r>
      <t>Cumulative quantity of substance leached out of 1 m</t>
    </r>
    <r>
      <rPr>
        <vertAlign val="superscript"/>
        <sz val="10"/>
        <rFont val="Verdana"/>
        <family val="2"/>
      </rPr>
      <t>2</t>
    </r>
    <r>
      <rPr>
        <sz val="10"/>
        <rFont val="Verdana"/>
        <family val="2"/>
      </rPr>
      <t xml:space="preserve"> of treated roof area over the assessment period</t>
    </r>
  </si>
  <si>
    <r>
      <t>Q*</t>
    </r>
    <r>
      <rPr>
        <vertAlign val="subscript"/>
        <sz val="10"/>
        <rFont val="Verdana"/>
        <family val="2"/>
      </rPr>
      <t>leach,roof</t>
    </r>
  </si>
  <si>
    <r>
      <t>V</t>
    </r>
    <r>
      <rPr>
        <vertAlign val="subscript"/>
        <sz val="10"/>
        <color theme="1"/>
        <rFont val="Verdana"/>
        <family val="2"/>
      </rPr>
      <t>soil_adjacent</t>
    </r>
  </si>
  <si>
    <r>
      <t>13 m</t>
    </r>
    <r>
      <rPr>
        <vertAlign val="superscript"/>
        <sz val="10"/>
        <color theme="1"/>
        <rFont val="Verdana"/>
        <family val="2"/>
      </rPr>
      <t>3</t>
    </r>
    <r>
      <rPr>
        <sz val="10"/>
        <color theme="1"/>
        <rFont val="Verdana"/>
        <family val="2"/>
      </rPr>
      <t xml:space="preserve"> is the volume of the soil band</t>
    </r>
    <r>
      <rPr>
        <sz val="10"/>
        <rFont val="Verdana"/>
        <family val="2"/>
      </rPr>
      <t xml:space="preserve"> of 50 cm width and 50 cm depth around the house (L 17,5 m x W 7,5 m) (adjacent soil).
</t>
    </r>
    <r>
      <rPr>
        <u/>
        <sz val="10"/>
        <rFont val="Verdana"/>
        <family val="2"/>
      </rPr>
      <t>The soil volume adjacent to the treated surface receives</t>
    </r>
    <r>
      <rPr>
        <sz val="10"/>
        <rFont val="Verdana"/>
        <family val="2"/>
      </rPr>
      <t>: the runoff and drift from spraying the façade and the runoff from spraying the roof; or the dripping from brushing/mopping the façade and roof; the runoff from rinsing the façade and roof (if applicable); the leaching of product in-between applications from the façade and roof (if applicable).</t>
    </r>
  </si>
  <si>
    <t>Soil volume "distant" to treated surface</t>
  </si>
  <si>
    <r>
      <t>V</t>
    </r>
    <r>
      <rPr>
        <vertAlign val="subscript"/>
        <sz val="10"/>
        <color theme="1"/>
        <rFont val="Verdana"/>
        <family val="2"/>
      </rPr>
      <t>soil_distant</t>
    </r>
  </si>
  <si>
    <r>
      <t>254,72 m</t>
    </r>
    <r>
      <rPr>
        <vertAlign val="superscript"/>
        <sz val="10"/>
        <rFont val="Verdana"/>
        <family val="2"/>
      </rPr>
      <t>3</t>
    </r>
    <r>
      <rPr>
        <sz val="10"/>
        <rFont val="Verdana"/>
        <family val="2"/>
      </rPr>
      <t xml:space="preserve"> is the volume of the soil band of 6,4 m width and 50 cm depth around the house and 50 cm away from the house (i.e. the actual total width of the receiving soil compartment is 6.9 m. Consequently, if the width of the adjacent soil is 50 cm, the width of the distant soil is 6.9-0.5 = 6.4 m) (TAB ENV 121, v.2.1).
</t>
    </r>
    <r>
      <rPr>
        <u/>
        <sz val="10"/>
        <rFont val="Verdana"/>
        <family val="2"/>
      </rPr>
      <t>The soil volume distant to the treated surface receives</t>
    </r>
    <r>
      <rPr>
        <sz val="10"/>
        <rFont val="Verdana"/>
        <family val="2"/>
      </rPr>
      <t>: the drift from spraying the roof.</t>
    </r>
  </si>
  <si>
    <r>
      <t>Elocal</t>
    </r>
    <r>
      <rPr>
        <vertAlign val="subscript"/>
        <sz val="10"/>
        <rFont val="Verdana"/>
        <family val="2"/>
      </rPr>
      <t>spray_drift_f</t>
    </r>
  </si>
  <si>
    <r>
      <rPr>
        <b/>
        <sz val="10"/>
        <rFont val="Verdana"/>
        <family val="2"/>
      </rPr>
      <t>Elocal</t>
    </r>
    <r>
      <rPr>
        <b/>
        <vertAlign val="subscript"/>
        <sz val="10"/>
        <rFont val="Verdana"/>
        <family val="2"/>
      </rPr>
      <t>spray_drift_f</t>
    </r>
    <r>
      <rPr>
        <b/>
        <sz val="10"/>
        <rFont val="Verdana"/>
        <family val="2"/>
      </rPr>
      <t xml:space="preserve"> </t>
    </r>
    <r>
      <rPr>
        <sz val="10"/>
        <rFont val="Verdana"/>
        <family val="2"/>
      </rPr>
      <t>= AREA</t>
    </r>
    <r>
      <rPr>
        <vertAlign val="subscript"/>
        <sz val="10"/>
        <rFont val="Verdana"/>
        <family val="2"/>
      </rPr>
      <t>façade</t>
    </r>
    <r>
      <rPr>
        <sz val="10"/>
        <rFont val="Verdana"/>
        <family val="2"/>
      </rPr>
      <t>*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Fdrift</t>
    </r>
    <r>
      <rPr>
        <vertAlign val="subscript"/>
        <sz val="10"/>
        <rFont val="Verdana"/>
        <family val="2"/>
      </rPr>
      <t xml:space="preserve">spray </t>
    </r>
    <r>
      <rPr>
        <sz val="10"/>
        <rFont val="Verdana"/>
        <family val="2"/>
      </rPr>
      <t>* 10</t>
    </r>
    <r>
      <rPr>
        <vertAlign val="superscript"/>
        <sz val="10"/>
        <rFont val="Verdana"/>
        <family val="2"/>
      </rPr>
      <t>3</t>
    </r>
  </si>
  <si>
    <r>
      <t>Elocal</t>
    </r>
    <r>
      <rPr>
        <vertAlign val="subscript"/>
        <sz val="10"/>
        <rFont val="Verdana"/>
        <family val="2"/>
      </rPr>
      <t>spray_runoff_f</t>
    </r>
  </si>
  <si>
    <r>
      <rPr>
        <b/>
        <sz val="10"/>
        <rFont val="Verdana"/>
        <family val="2"/>
      </rPr>
      <t>Elocal</t>
    </r>
    <r>
      <rPr>
        <b/>
        <vertAlign val="subscript"/>
        <sz val="10"/>
        <rFont val="Verdana"/>
        <family val="2"/>
      </rPr>
      <t>spray_runoff_f</t>
    </r>
    <r>
      <rPr>
        <b/>
        <sz val="10"/>
        <rFont val="Verdana"/>
        <family val="2"/>
      </rPr>
      <t xml:space="preserve"> </t>
    </r>
    <r>
      <rPr>
        <sz val="10"/>
        <rFont val="Verdana"/>
        <family val="2"/>
      </rPr>
      <t>=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Frunoff</t>
    </r>
    <r>
      <rPr>
        <vertAlign val="subscript"/>
        <sz val="10"/>
        <rFont val="Verdana"/>
        <family val="2"/>
      </rPr>
      <t>spray</t>
    </r>
    <r>
      <rPr>
        <sz val="10"/>
        <rFont val="Verdana"/>
        <family val="2"/>
      </rPr>
      <t xml:space="preserve"> * 10</t>
    </r>
    <r>
      <rPr>
        <vertAlign val="superscript"/>
        <sz val="10"/>
        <rFont val="Verdana"/>
        <family val="2"/>
      </rPr>
      <t>3</t>
    </r>
  </si>
  <si>
    <t>Local emission of (active) substance during application on a roof due to spray drift</t>
  </si>
  <si>
    <r>
      <t>Elocal</t>
    </r>
    <r>
      <rPr>
        <vertAlign val="subscript"/>
        <sz val="10"/>
        <rFont val="Verdana"/>
        <family val="2"/>
      </rPr>
      <t>spray_drift_r</t>
    </r>
  </si>
  <si>
    <r>
      <rPr>
        <b/>
        <sz val="10"/>
        <rFont val="Verdana"/>
        <family val="2"/>
      </rPr>
      <t>Elocal</t>
    </r>
    <r>
      <rPr>
        <b/>
        <vertAlign val="subscript"/>
        <sz val="10"/>
        <rFont val="Verdana"/>
        <family val="2"/>
      </rPr>
      <t>spray_drift_r</t>
    </r>
    <r>
      <rPr>
        <b/>
        <sz val="10"/>
        <rFont val="Verdana"/>
        <family val="2"/>
      </rPr>
      <t xml:space="preserve"> </t>
    </r>
    <r>
      <rPr>
        <sz val="10"/>
        <rFont val="Verdana"/>
        <family val="2"/>
      </rPr>
      <t>= AREA</t>
    </r>
    <r>
      <rPr>
        <vertAlign val="subscript"/>
        <sz val="10"/>
        <rFont val="Verdana"/>
        <family val="2"/>
      </rPr>
      <t xml:space="preserve">roof </t>
    </r>
    <r>
      <rPr>
        <sz val="10"/>
        <rFont val="Verdana"/>
        <family val="2"/>
      </rPr>
      <t>*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Fdrift</t>
    </r>
    <r>
      <rPr>
        <vertAlign val="subscript"/>
        <sz val="10"/>
        <rFont val="Verdana"/>
        <family val="2"/>
      </rPr>
      <t xml:space="preserve">spray </t>
    </r>
    <r>
      <rPr>
        <sz val="10"/>
        <rFont val="Verdana"/>
        <family val="2"/>
      </rPr>
      <t>* 10</t>
    </r>
    <r>
      <rPr>
        <vertAlign val="superscript"/>
        <sz val="10"/>
        <rFont val="Verdana"/>
        <family val="2"/>
      </rPr>
      <t>3</t>
    </r>
  </si>
  <si>
    <t>Local emission of (active) substance during application on a roof due to runoff</t>
  </si>
  <si>
    <r>
      <t>Elocal</t>
    </r>
    <r>
      <rPr>
        <vertAlign val="subscript"/>
        <sz val="10"/>
        <rFont val="Verdana"/>
        <family val="2"/>
      </rPr>
      <t>spray_runoff_r</t>
    </r>
  </si>
  <si>
    <r>
      <rPr>
        <b/>
        <sz val="10"/>
        <rFont val="Verdana"/>
        <family val="2"/>
      </rPr>
      <t>Elocal</t>
    </r>
    <r>
      <rPr>
        <b/>
        <vertAlign val="subscript"/>
        <sz val="10"/>
        <rFont val="Verdana"/>
        <family val="2"/>
      </rPr>
      <t>spray_runoff_r</t>
    </r>
    <r>
      <rPr>
        <b/>
        <sz val="10"/>
        <rFont val="Verdana"/>
        <family val="2"/>
      </rPr>
      <t xml:space="preserve"> </t>
    </r>
    <r>
      <rPr>
        <sz val="10"/>
        <rFont val="Verdana"/>
        <family val="2"/>
      </rPr>
      <t>= AREA</t>
    </r>
    <r>
      <rPr>
        <vertAlign val="subscript"/>
        <sz val="10"/>
        <rFont val="Verdana"/>
        <family val="2"/>
      </rPr>
      <t>roof</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Frunoff</t>
    </r>
    <r>
      <rPr>
        <vertAlign val="subscript"/>
        <sz val="10"/>
        <rFont val="Verdana"/>
        <family val="2"/>
      </rPr>
      <t>spray</t>
    </r>
    <r>
      <rPr>
        <sz val="10"/>
        <rFont val="Verdana"/>
        <family val="2"/>
      </rPr>
      <t xml:space="preserve"> * 10</t>
    </r>
    <r>
      <rPr>
        <vertAlign val="superscript"/>
        <sz val="10"/>
        <rFont val="Verdana"/>
        <family val="2"/>
      </rPr>
      <t>3</t>
    </r>
  </si>
  <si>
    <r>
      <t>Elocal</t>
    </r>
    <r>
      <rPr>
        <vertAlign val="subscript"/>
        <sz val="10"/>
        <rFont val="Verdana"/>
        <family val="2"/>
      </rPr>
      <t>brush/mop_dripping_f</t>
    </r>
  </si>
  <si>
    <r>
      <rPr>
        <b/>
        <sz val="10"/>
        <rFont val="Verdana"/>
        <family val="2"/>
      </rPr>
      <t>Elocal</t>
    </r>
    <r>
      <rPr>
        <b/>
        <vertAlign val="subscript"/>
        <sz val="10"/>
        <rFont val="Verdana"/>
        <family val="2"/>
      </rPr>
      <t>brush/mop_dripping_f</t>
    </r>
    <r>
      <rPr>
        <b/>
        <sz val="10"/>
        <rFont val="Verdana"/>
        <family val="2"/>
      </rPr>
      <t xml:space="preserve"> </t>
    </r>
    <r>
      <rPr>
        <sz val="10"/>
        <rFont val="Verdana"/>
        <family val="2"/>
      </rPr>
      <t>=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Fdripping</t>
    </r>
    <r>
      <rPr>
        <vertAlign val="subscript"/>
        <sz val="10"/>
        <rFont val="Verdana"/>
        <family val="2"/>
      </rPr>
      <t>brush/mop</t>
    </r>
    <r>
      <rPr>
        <sz val="10"/>
        <rFont val="Verdana"/>
        <family val="2"/>
      </rPr>
      <t xml:space="preserve"> * 10</t>
    </r>
    <r>
      <rPr>
        <vertAlign val="superscript"/>
        <sz val="10"/>
        <rFont val="Verdana"/>
        <family val="2"/>
      </rPr>
      <t>3</t>
    </r>
  </si>
  <si>
    <t>Local emission of (active) substance during application on a roof due to dripping</t>
  </si>
  <si>
    <r>
      <t>Elocal</t>
    </r>
    <r>
      <rPr>
        <vertAlign val="subscript"/>
        <sz val="10"/>
        <rFont val="Verdana"/>
        <family val="2"/>
      </rPr>
      <t>brush/mop_dripping_r</t>
    </r>
  </si>
  <si>
    <r>
      <rPr>
        <b/>
        <sz val="10"/>
        <rFont val="Verdana"/>
        <family val="2"/>
      </rPr>
      <t>Elocal</t>
    </r>
    <r>
      <rPr>
        <b/>
        <vertAlign val="subscript"/>
        <sz val="10"/>
        <rFont val="Verdana"/>
        <family val="2"/>
      </rPr>
      <t>brush/mop_dripping_r</t>
    </r>
    <r>
      <rPr>
        <b/>
        <sz val="10"/>
        <rFont val="Verdana"/>
        <family val="2"/>
      </rPr>
      <t xml:space="preserve"> </t>
    </r>
    <r>
      <rPr>
        <sz val="10"/>
        <rFont val="Verdana"/>
        <family val="2"/>
      </rPr>
      <t>= AREA</t>
    </r>
    <r>
      <rPr>
        <vertAlign val="subscript"/>
        <sz val="10"/>
        <rFont val="Verdana"/>
        <family val="2"/>
      </rPr>
      <t>roof</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Fdripping</t>
    </r>
    <r>
      <rPr>
        <vertAlign val="subscript"/>
        <sz val="10"/>
        <rFont val="Verdana"/>
        <family val="2"/>
      </rPr>
      <t>brush/mop</t>
    </r>
    <r>
      <rPr>
        <sz val="10"/>
        <rFont val="Verdana"/>
        <family val="2"/>
      </rPr>
      <t xml:space="preserve"> * 10</t>
    </r>
    <r>
      <rPr>
        <vertAlign val="superscript"/>
        <sz val="10"/>
        <rFont val="Verdana"/>
        <family val="2"/>
      </rPr>
      <t>3</t>
    </r>
  </si>
  <si>
    <r>
      <t>Elocal</t>
    </r>
    <r>
      <rPr>
        <vertAlign val="subscript"/>
        <sz val="10"/>
        <color theme="1"/>
        <rFont val="Verdana"/>
        <family val="2"/>
      </rPr>
      <t>rinse_runoff_f</t>
    </r>
  </si>
  <si>
    <r>
      <rPr>
        <b/>
        <sz val="10"/>
        <color theme="1"/>
        <rFont val="Verdana"/>
        <family val="2"/>
      </rPr>
      <t>Elocal</t>
    </r>
    <r>
      <rPr>
        <b/>
        <vertAlign val="subscript"/>
        <sz val="10"/>
        <color theme="1"/>
        <rFont val="Verdana"/>
        <family val="2"/>
      </rPr>
      <t xml:space="preserve">rinse_runoff_f </t>
    </r>
    <r>
      <rPr>
        <sz val="10"/>
        <color theme="1"/>
        <rFont val="Verdana"/>
        <family val="2"/>
      </rPr>
      <t>= AREA</t>
    </r>
    <r>
      <rPr>
        <vertAlign val="subscript"/>
        <sz val="10"/>
        <color theme="1"/>
        <rFont val="Verdana"/>
        <family val="2"/>
      </rPr>
      <t xml:space="preserve">façade </t>
    </r>
    <r>
      <rPr>
        <sz val="10"/>
        <color theme="1"/>
        <rFont val="Verdana"/>
        <family val="2"/>
      </rPr>
      <t>* V</t>
    </r>
    <r>
      <rPr>
        <vertAlign val="subscript"/>
        <sz val="10"/>
        <color theme="1"/>
        <rFont val="Verdana"/>
        <family val="2"/>
      </rPr>
      <t>form</t>
    </r>
    <r>
      <rPr>
        <sz val="10"/>
        <color theme="1"/>
        <rFont val="Verdana"/>
        <family val="2"/>
      </rPr>
      <t xml:space="preserve"> * F</t>
    </r>
    <r>
      <rPr>
        <vertAlign val="subscript"/>
        <sz val="10"/>
        <color theme="1"/>
        <rFont val="Verdana"/>
        <family val="2"/>
      </rPr>
      <t>form</t>
    </r>
    <r>
      <rPr>
        <sz val="10"/>
        <color theme="1"/>
        <rFont val="Verdana"/>
        <family val="2"/>
      </rPr>
      <t xml:space="preserve"> * RHO</t>
    </r>
    <r>
      <rPr>
        <vertAlign val="subscript"/>
        <sz val="10"/>
        <color theme="1"/>
        <rFont val="Verdana"/>
        <family val="2"/>
      </rPr>
      <t>form</t>
    </r>
    <r>
      <rPr>
        <sz val="10"/>
        <color theme="1"/>
        <rFont val="Verdana"/>
        <family val="2"/>
      </rPr>
      <t xml:space="preserve"> * Frunoff</t>
    </r>
    <r>
      <rPr>
        <vertAlign val="subscript"/>
        <sz val="10"/>
        <color theme="1"/>
        <rFont val="Verdana"/>
        <family val="2"/>
      </rPr>
      <t>rinse</t>
    </r>
    <r>
      <rPr>
        <sz val="10"/>
        <color theme="1"/>
        <rFont val="Verdana"/>
        <family val="2"/>
      </rPr>
      <t xml:space="preserve"> *</t>
    </r>
    <r>
      <rPr>
        <vertAlign val="subscript"/>
        <sz val="10"/>
        <color theme="1"/>
        <rFont val="Verdana"/>
        <family val="2"/>
      </rPr>
      <t xml:space="preserve"> </t>
    </r>
    <r>
      <rPr>
        <sz val="10"/>
        <color theme="1"/>
        <rFont val="Verdana"/>
        <family val="2"/>
      </rPr>
      <t>F</t>
    </r>
    <r>
      <rPr>
        <vertAlign val="subscript"/>
        <sz val="10"/>
        <color theme="1"/>
        <rFont val="Verdana"/>
        <family val="2"/>
      </rPr>
      <t>rinse</t>
    </r>
    <r>
      <rPr>
        <sz val="10"/>
        <color theme="1"/>
        <rFont val="Verdana"/>
        <family val="2"/>
      </rPr>
      <t xml:space="preserve"> * 10</t>
    </r>
    <r>
      <rPr>
        <vertAlign val="superscript"/>
        <sz val="10"/>
        <color theme="1"/>
        <rFont val="Verdana"/>
        <family val="2"/>
      </rPr>
      <t>3</t>
    </r>
  </si>
  <si>
    <t>Local emission of (active) substance during rinsing of roof due to runoff</t>
  </si>
  <si>
    <r>
      <t>Elocal</t>
    </r>
    <r>
      <rPr>
        <vertAlign val="subscript"/>
        <sz val="10"/>
        <color theme="1"/>
        <rFont val="Verdana"/>
        <family val="2"/>
      </rPr>
      <t>rinse_runoff_r</t>
    </r>
  </si>
  <si>
    <r>
      <rPr>
        <b/>
        <sz val="10"/>
        <color theme="1"/>
        <rFont val="Verdana"/>
        <family val="2"/>
      </rPr>
      <t>Elocal</t>
    </r>
    <r>
      <rPr>
        <b/>
        <vertAlign val="subscript"/>
        <sz val="10"/>
        <color theme="1"/>
        <rFont val="Verdana"/>
        <family val="2"/>
      </rPr>
      <t xml:space="preserve">rinse_runoff_r </t>
    </r>
    <r>
      <rPr>
        <sz val="10"/>
        <color theme="1"/>
        <rFont val="Verdana"/>
        <family val="2"/>
      </rPr>
      <t>= AREA</t>
    </r>
    <r>
      <rPr>
        <vertAlign val="subscript"/>
        <sz val="10"/>
        <color theme="1"/>
        <rFont val="Verdana"/>
        <family val="2"/>
      </rPr>
      <t xml:space="preserve">roof </t>
    </r>
    <r>
      <rPr>
        <sz val="10"/>
        <color theme="1"/>
        <rFont val="Verdana"/>
        <family val="2"/>
      </rPr>
      <t>* V</t>
    </r>
    <r>
      <rPr>
        <vertAlign val="subscript"/>
        <sz val="10"/>
        <color theme="1"/>
        <rFont val="Verdana"/>
        <family val="2"/>
      </rPr>
      <t>form</t>
    </r>
    <r>
      <rPr>
        <sz val="10"/>
        <color theme="1"/>
        <rFont val="Verdana"/>
        <family val="2"/>
      </rPr>
      <t xml:space="preserve"> * F</t>
    </r>
    <r>
      <rPr>
        <vertAlign val="subscript"/>
        <sz val="10"/>
        <color theme="1"/>
        <rFont val="Verdana"/>
        <family val="2"/>
      </rPr>
      <t>form</t>
    </r>
    <r>
      <rPr>
        <sz val="10"/>
        <color theme="1"/>
        <rFont val="Verdana"/>
        <family val="2"/>
      </rPr>
      <t xml:space="preserve"> * RHO</t>
    </r>
    <r>
      <rPr>
        <vertAlign val="subscript"/>
        <sz val="10"/>
        <color theme="1"/>
        <rFont val="Verdana"/>
        <family val="2"/>
      </rPr>
      <t>form</t>
    </r>
    <r>
      <rPr>
        <sz val="10"/>
        <color theme="1"/>
        <rFont val="Verdana"/>
        <family val="2"/>
      </rPr>
      <t xml:space="preserve"> * Frunoff</t>
    </r>
    <r>
      <rPr>
        <vertAlign val="subscript"/>
        <sz val="10"/>
        <color theme="1"/>
        <rFont val="Verdana"/>
        <family val="2"/>
      </rPr>
      <t>rinse</t>
    </r>
    <r>
      <rPr>
        <sz val="10"/>
        <color theme="1"/>
        <rFont val="Verdana"/>
        <family val="2"/>
      </rPr>
      <t xml:space="preserve"> *</t>
    </r>
    <r>
      <rPr>
        <vertAlign val="subscript"/>
        <sz val="10"/>
        <color theme="1"/>
        <rFont val="Verdana"/>
        <family val="2"/>
      </rPr>
      <t xml:space="preserve"> </t>
    </r>
    <r>
      <rPr>
        <sz val="10"/>
        <color theme="1"/>
        <rFont val="Verdana"/>
        <family val="2"/>
      </rPr>
      <t>F</t>
    </r>
    <r>
      <rPr>
        <vertAlign val="subscript"/>
        <sz val="10"/>
        <color theme="1"/>
        <rFont val="Verdana"/>
        <family val="2"/>
      </rPr>
      <t>rinse</t>
    </r>
    <r>
      <rPr>
        <sz val="10"/>
        <color theme="1"/>
        <rFont val="Verdana"/>
        <family val="2"/>
      </rPr>
      <t xml:space="preserve"> * 10</t>
    </r>
    <r>
      <rPr>
        <vertAlign val="superscript"/>
        <sz val="10"/>
        <color theme="1"/>
        <rFont val="Verdana"/>
        <family val="2"/>
      </rPr>
      <t>3</t>
    </r>
  </si>
  <si>
    <r>
      <t>Elocal</t>
    </r>
    <r>
      <rPr>
        <vertAlign val="subscript"/>
        <sz val="10"/>
        <rFont val="Verdana"/>
        <family val="2"/>
      </rPr>
      <t>leach,TIME_f</t>
    </r>
  </si>
  <si>
    <r>
      <rPr>
        <b/>
        <sz val="10"/>
        <rFont val="Verdana"/>
        <family val="2"/>
      </rPr>
      <t>Elocal</t>
    </r>
    <r>
      <rPr>
        <b/>
        <vertAlign val="subscript"/>
        <sz val="10"/>
        <rFont val="Verdana"/>
        <family val="2"/>
      </rPr>
      <t>leach,TIME_f</t>
    </r>
    <r>
      <rPr>
        <sz val="10"/>
        <rFont val="Verdana"/>
        <family val="2"/>
      </rPr>
      <t xml:space="preserve"> = Q*</t>
    </r>
    <r>
      <rPr>
        <vertAlign val="subscript"/>
        <sz val="10"/>
        <rFont val="Verdana"/>
        <family val="2"/>
      </rPr>
      <t>leach,façade</t>
    </r>
    <r>
      <rPr>
        <sz val="10"/>
        <rFont val="Verdana"/>
        <family val="2"/>
      </rPr>
      <t>* AREA</t>
    </r>
    <r>
      <rPr>
        <vertAlign val="subscript"/>
        <sz val="10"/>
        <rFont val="Verdana"/>
        <family val="2"/>
      </rPr>
      <t>façade</t>
    </r>
    <r>
      <rPr>
        <sz val="10"/>
        <rFont val="Verdana"/>
        <family val="2"/>
      </rPr>
      <t xml:space="preserve"> / TIME - If leaching data is available and Elocal</t>
    </r>
    <r>
      <rPr>
        <vertAlign val="subscript"/>
        <sz val="10"/>
        <rFont val="Verdana"/>
        <family val="2"/>
      </rPr>
      <t>leach,TIME_f</t>
    </r>
    <r>
      <rPr>
        <sz val="10"/>
        <rFont val="Verdana"/>
        <family val="2"/>
      </rPr>
      <t xml:space="preserve"> = Q*</t>
    </r>
    <r>
      <rPr>
        <vertAlign val="subscript"/>
        <sz val="10"/>
        <rFont val="Verdana"/>
        <family val="2"/>
      </rPr>
      <t>leach,façade</t>
    </r>
    <r>
      <rPr>
        <sz val="10"/>
        <rFont val="Verdana"/>
        <family val="2"/>
      </rPr>
      <t>* AREA</t>
    </r>
    <r>
      <rPr>
        <vertAlign val="subscript"/>
        <sz val="10"/>
        <rFont val="Verdana"/>
        <family val="2"/>
      </rPr>
      <t>façade</t>
    </r>
    <r>
      <rPr>
        <sz val="10"/>
        <rFont val="Verdana"/>
        <family val="2"/>
      </rPr>
      <t xml:space="preserve"> / TIME </t>
    </r>
    <r>
      <rPr>
        <sz val="10"/>
        <rFont val="Calibri"/>
        <family val="2"/>
      </rPr>
      <t>≤</t>
    </r>
    <r>
      <rPr>
        <sz val="10"/>
        <rFont val="Verdana"/>
        <family val="2"/>
      </rPr>
      <t xml:space="preserve"> Elocal</t>
    </r>
    <r>
      <rPr>
        <vertAlign val="subscript"/>
        <sz val="10"/>
        <rFont val="Verdana"/>
        <family val="2"/>
      </rPr>
      <t>leach,TIME</t>
    </r>
    <r>
      <rPr>
        <sz val="10"/>
        <rFont val="Verdana"/>
        <family val="2"/>
      </rPr>
      <t xml:space="preserve"> =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t>
    </r>
    <r>
      <rPr>
        <vertAlign val="subscript"/>
        <sz val="10"/>
        <rFont val="Verdana"/>
        <family val="2"/>
      </rPr>
      <t>leached</t>
    </r>
    <r>
      <rPr>
        <sz val="10"/>
        <rFont val="Verdana"/>
        <family val="2"/>
      </rPr>
      <t xml:space="preserve"> * 10</t>
    </r>
    <r>
      <rPr>
        <vertAlign val="superscript"/>
        <sz val="10"/>
        <rFont val="Verdana"/>
        <family val="2"/>
      </rPr>
      <t>3</t>
    </r>
    <r>
      <rPr>
        <sz val="10"/>
        <rFont val="Verdana"/>
        <family val="2"/>
      </rPr>
      <t xml:space="preserve">/ TIME
otherwise </t>
    </r>
    <r>
      <rPr>
        <b/>
        <sz val="10"/>
        <rFont val="Verdana"/>
        <family val="2"/>
      </rPr>
      <t>Elocal</t>
    </r>
    <r>
      <rPr>
        <b/>
        <vertAlign val="subscript"/>
        <sz val="10"/>
        <rFont val="Verdana"/>
        <family val="2"/>
      </rPr>
      <t>leach,TIME_f</t>
    </r>
    <r>
      <rPr>
        <b/>
        <sz val="10"/>
        <rFont val="Verdana"/>
        <family val="2"/>
      </rPr>
      <t xml:space="preserve"> </t>
    </r>
    <r>
      <rPr>
        <sz val="10"/>
        <rFont val="Verdana"/>
        <family val="2"/>
      </rPr>
      <t>=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t>
    </r>
    <r>
      <rPr>
        <vertAlign val="subscript"/>
        <sz val="10"/>
        <rFont val="Verdana"/>
        <family val="2"/>
      </rPr>
      <t>leached</t>
    </r>
    <r>
      <rPr>
        <sz val="10"/>
        <rFont val="Verdana"/>
        <family val="2"/>
      </rPr>
      <t xml:space="preserve"> * 10</t>
    </r>
    <r>
      <rPr>
        <vertAlign val="superscript"/>
        <sz val="10"/>
        <rFont val="Verdana"/>
        <family val="2"/>
      </rPr>
      <t>3</t>
    </r>
    <r>
      <rPr>
        <sz val="10"/>
        <rFont val="Verdana"/>
        <family val="2"/>
      </rPr>
      <t>/ TIME</t>
    </r>
  </si>
  <si>
    <t>Local emission of (active) substance over the assessment period due to leaching from roof</t>
  </si>
  <si>
    <r>
      <t>Elocal</t>
    </r>
    <r>
      <rPr>
        <vertAlign val="subscript"/>
        <sz val="10"/>
        <rFont val="Verdana"/>
        <family val="2"/>
      </rPr>
      <t>leach,TIME_r</t>
    </r>
    <r>
      <rPr>
        <sz val="10"/>
        <rFont val="Verdana"/>
        <family val="2"/>
      </rPr>
      <t xml:space="preserve"> </t>
    </r>
  </si>
  <si>
    <r>
      <rPr>
        <b/>
        <sz val="10"/>
        <rFont val="Verdana"/>
        <family val="2"/>
      </rPr>
      <t>Elocal</t>
    </r>
    <r>
      <rPr>
        <b/>
        <vertAlign val="subscript"/>
        <sz val="10"/>
        <rFont val="Verdana"/>
        <family val="2"/>
      </rPr>
      <t>leach,TIME_r</t>
    </r>
    <r>
      <rPr>
        <sz val="10"/>
        <rFont val="Verdana"/>
        <family val="2"/>
      </rPr>
      <t xml:space="preserve"> = Q*</t>
    </r>
    <r>
      <rPr>
        <vertAlign val="subscript"/>
        <sz val="10"/>
        <rFont val="Verdana"/>
        <family val="2"/>
      </rPr>
      <t>leach,roof</t>
    </r>
    <r>
      <rPr>
        <sz val="10"/>
        <rFont val="Verdana"/>
        <family val="2"/>
      </rPr>
      <t>* AREA</t>
    </r>
    <r>
      <rPr>
        <vertAlign val="subscript"/>
        <sz val="10"/>
        <rFont val="Verdana"/>
        <family val="2"/>
      </rPr>
      <t>roof</t>
    </r>
    <r>
      <rPr>
        <sz val="10"/>
        <rFont val="Verdana"/>
        <family val="2"/>
      </rPr>
      <t xml:space="preserve"> / TIME - If leaching data is available and Elocal</t>
    </r>
    <r>
      <rPr>
        <vertAlign val="subscript"/>
        <sz val="10"/>
        <rFont val="Verdana"/>
        <family val="2"/>
      </rPr>
      <t>leach,TIME</t>
    </r>
    <r>
      <rPr>
        <sz val="10"/>
        <rFont val="Verdana"/>
        <family val="2"/>
      </rPr>
      <t xml:space="preserve"> = Q*</t>
    </r>
    <r>
      <rPr>
        <vertAlign val="subscript"/>
        <sz val="10"/>
        <rFont val="Verdana"/>
        <family val="2"/>
      </rPr>
      <t xml:space="preserve">leach,roof </t>
    </r>
    <r>
      <rPr>
        <sz val="10"/>
        <rFont val="Verdana"/>
        <family val="2"/>
      </rPr>
      <t>* AREA</t>
    </r>
    <r>
      <rPr>
        <vertAlign val="subscript"/>
        <sz val="10"/>
        <rFont val="Verdana"/>
        <family val="2"/>
      </rPr>
      <t>roof</t>
    </r>
    <r>
      <rPr>
        <sz val="10"/>
        <rFont val="Verdana"/>
        <family val="2"/>
      </rPr>
      <t xml:space="preserve"> / TIME </t>
    </r>
    <r>
      <rPr>
        <sz val="10"/>
        <rFont val="Calibri"/>
        <family val="2"/>
      </rPr>
      <t>≤</t>
    </r>
    <r>
      <rPr>
        <sz val="10"/>
        <rFont val="Verdana"/>
        <family val="2"/>
      </rPr>
      <t xml:space="preserve"> Elocal</t>
    </r>
    <r>
      <rPr>
        <vertAlign val="subscript"/>
        <sz val="10"/>
        <rFont val="Verdana"/>
        <family val="2"/>
      </rPr>
      <t>leach,TIME</t>
    </r>
    <r>
      <rPr>
        <sz val="10"/>
        <rFont val="Verdana"/>
        <family val="2"/>
      </rPr>
      <t xml:space="preserve"> = AREA</t>
    </r>
    <r>
      <rPr>
        <vertAlign val="subscript"/>
        <sz val="10"/>
        <rFont val="Verdana"/>
        <family val="2"/>
      </rPr>
      <t>roof</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t>
    </r>
    <r>
      <rPr>
        <vertAlign val="subscript"/>
        <sz val="10"/>
        <rFont val="Verdana"/>
        <family val="2"/>
      </rPr>
      <t>leached</t>
    </r>
    <r>
      <rPr>
        <sz val="10"/>
        <rFont val="Verdana"/>
        <family val="2"/>
      </rPr>
      <t xml:space="preserve"> * 10</t>
    </r>
    <r>
      <rPr>
        <vertAlign val="superscript"/>
        <sz val="10"/>
        <rFont val="Verdana"/>
        <family val="2"/>
      </rPr>
      <t>3</t>
    </r>
    <r>
      <rPr>
        <sz val="10"/>
        <rFont val="Verdana"/>
        <family val="2"/>
      </rPr>
      <t xml:space="preserve">/ TIME
otherwise </t>
    </r>
    <r>
      <rPr>
        <b/>
        <sz val="10"/>
        <rFont val="Verdana"/>
        <family val="2"/>
      </rPr>
      <t>Elocal</t>
    </r>
    <r>
      <rPr>
        <b/>
        <vertAlign val="subscript"/>
        <sz val="10"/>
        <rFont val="Verdana"/>
        <family val="2"/>
      </rPr>
      <t>leach,TIME_r</t>
    </r>
    <r>
      <rPr>
        <b/>
        <sz val="10"/>
        <rFont val="Verdana"/>
        <family val="2"/>
      </rPr>
      <t xml:space="preserve"> </t>
    </r>
    <r>
      <rPr>
        <sz val="10"/>
        <rFont val="Verdana"/>
        <family val="2"/>
      </rPr>
      <t>= AREA</t>
    </r>
    <r>
      <rPr>
        <vertAlign val="subscript"/>
        <sz val="10"/>
        <rFont val="Verdana"/>
        <family val="2"/>
      </rPr>
      <t>roof</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t>
    </r>
    <r>
      <rPr>
        <vertAlign val="subscript"/>
        <sz val="10"/>
        <rFont val="Verdana"/>
        <family val="2"/>
      </rPr>
      <t>leached</t>
    </r>
    <r>
      <rPr>
        <sz val="10"/>
        <rFont val="Verdana"/>
        <family val="2"/>
      </rPr>
      <t xml:space="preserve"> * 10</t>
    </r>
    <r>
      <rPr>
        <vertAlign val="superscript"/>
        <sz val="10"/>
        <rFont val="Verdana"/>
        <family val="2"/>
      </rPr>
      <t>3</t>
    </r>
    <r>
      <rPr>
        <sz val="10"/>
        <rFont val="Verdana"/>
        <family val="2"/>
      </rPr>
      <t>/ TIME</t>
    </r>
  </si>
  <si>
    <t>Local daily emission of (active) substance to the sewer, due to spraying application of houses</t>
  </si>
  <si>
    <r>
      <rPr>
        <b/>
        <sz val="10"/>
        <rFont val="Verdana"/>
        <family val="2"/>
      </rPr>
      <t>Elocal</t>
    </r>
    <r>
      <rPr>
        <b/>
        <vertAlign val="subscript"/>
        <sz val="10"/>
        <rFont val="Verdana"/>
        <family val="2"/>
      </rPr>
      <t>water,spray</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spray_runoff_f</t>
    </r>
    <r>
      <rPr>
        <sz val="10"/>
        <rFont val="Verdana"/>
        <family val="2"/>
      </rPr>
      <t xml:space="preserve"> + Elocal</t>
    </r>
    <r>
      <rPr>
        <vertAlign val="subscript"/>
        <sz val="10"/>
        <rFont val="Verdana"/>
        <family val="2"/>
      </rPr>
      <t>spray_drift_f + Elocalspray_runoff_r + Elocalspray_drift_r</t>
    </r>
    <r>
      <rPr>
        <sz val="10"/>
        <rFont val="Verdana"/>
        <family val="2"/>
      </rPr>
      <t>)</t>
    </r>
  </si>
  <si>
    <t xml:space="preserve">Local daily emission of (active) substance to the sewer, due to application by brushing/mopping of houses </t>
  </si>
  <si>
    <r>
      <rPr>
        <b/>
        <sz val="10"/>
        <rFont val="Verdana"/>
        <family val="2"/>
      </rPr>
      <t>Elocal</t>
    </r>
    <r>
      <rPr>
        <b/>
        <vertAlign val="subscript"/>
        <sz val="10"/>
        <rFont val="Verdana"/>
        <family val="2"/>
      </rPr>
      <t>water,brush/mop+rinse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 xml:space="preserve">brush/mop_dripping_f + </t>
    </r>
    <r>
      <rPr>
        <sz val="10"/>
        <rFont val="Verdana"/>
        <family val="2"/>
      </rPr>
      <t>Elocal</t>
    </r>
    <r>
      <rPr>
        <vertAlign val="subscript"/>
        <sz val="10"/>
        <rFont val="Verdana"/>
        <family val="2"/>
      </rPr>
      <t>brush/mop_dripping_r</t>
    </r>
    <r>
      <rPr>
        <sz val="10"/>
        <rFont val="Verdana"/>
        <family val="2"/>
      </rPr>
      <t>)</t>
    </r>
  </si>
  <si>
    <t xml:space="preserve">Local daily emission of (active) substance to the sewer, due to rinsing of houses </t>
  </si>
  <si>
    <r>
      <rPr>
        <b/>
        <sz val="10"/>
        <rFont val="Verdana"/>
        <family val="2"/>
      </rPr>
      <t>Elocal</t>
    </r>
    <r>
      <rPr>
        <b/>
        <vertAlign val="subscript"/>
        <sz val="10"/>
        <rFont val="Verdana"/>
        <family val="2"/>
      </rPr>
      <t>water,spray+rinse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 xml:space="preserve">rinse_runoff_f </t>
    </r>
    <r>
      <rPr>
        <sz val="10"/>
        <rFont val="Verdana"/>
        <family val="2"/>
      </rPr>
      <t>+ Elocal</t>
    </r>
    <r>
      <rPr>
        <vertAlign val="subscript"/>
        <sz val="10"/>
        <rFont val="Verdana"/>
        <family val="2"/>
      </rPr>
      <t>rinse_runoff_r</t>
    </r>
    <r>
      <rPr>
        <sz val="10"/>
        <rFont val="Verdana"/>
        <family val="2"/>
      </rPr>
      <t>)</t>
    </r>
  </si>
  <si>
    <t>Local daily emission of (active) substance to the sewer, due to spraying application and rinsing of houses</t>
  </si>
  <si>
    <r>
      <rPr>
        <b/>
        <sz val="10"/>
        <rFont val="Verdana"/>
        <family val="2"/>
      </rPr>
      <t>Elocal</t>
    </r>
    <r>
      <rPr>
        <b/>
        <vertAlign val="subscript"/>
        <sz val="10"/>
        <rFont val="Verdana"/>
        <family val="2"/>
      </rPr>
      <t>water,spray+rinse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spray_runoff_f</t>
    </r>
    <r>
      <rPr>
        <sz val="10"/>
        <rFont val="Verdana"/>
        <family val="2"/>
      </rPr>
      <t xml:space="preserve"> + Elocal</t>
    </r>
    <r>
      <rPr>
        <vertAlign val="subscript"/>
        <sz val="10"/>
        <rFont val="Verdana"/>
        <family val="2"/>
      </rPr>
      <t xml:space="preserve">spray_drift_f </t>
    </r>
    <r>
      <rPr>
        <sz val="10"/>
        <rFont val="Verdana"/>
        <family val="2"/>
      </rPr>
      <t>+ Elocal</t>
    </r>
    <r>
      <rPr>
        <vertAlign val="subscript"/>
        <sz val="10"/>
        <rFont val="Verdana"/>
        <family val="2"/>
      </rPr>
      <t xml:space="preserve">spray_runoff_r </t>
    </r>
    <r>
      <rPr>
        <sz val="10"/>
        <rFont val="Verdana"/>
        <family val="2"/>
      </rPr>
      <t>+ Elocal</t>
    </r>
    <r>
      <rPr>
        <vertAlign val="subscript"/>
        <sz val="10"/>
        <rFont val="Verdana"/>
        <family val="2"/>
      </rPr>
      <t>spray_drift_r</t>
    </r>
    <r>
      <rPr>
        <sz val="10"/>
        <rFont val="Verdana"/>
        <family val="2"/>
      </rPr>
      <t xml:space="preserve"> + Elocal</t>
    </r>
    <r>
      <rPr>
        <vertAlign val="subscript"/>
        <sz val="10"/>
        <rFont val="Verdana"/>
        <family val="2"/>
      </rPr>
      <t xml:space="preserve">rinse_runoff_f </t>
    </r>
    <r>
      <rPr>
        <sz val="10"/>
        <rFont val="Verdana"/>
        <family val="2"/>
      </rPr>
      <t>+ Elocal</t>
    </r>
    <r>
      <rPr>
        <vertAlign val="subscript"/>
        <sz val="10"/>
        <rFont val="Verdana"/>
        <family val="2"/>
      </rPr>
      <t>rinse_runoff_r</t>
    </r>
    <r>
      <rPr>
        <sz val="10"/>
        <rFont val="Verdana"/>
        <family val="2"/>
      </rPr>
      <t>)</t>
    </r>
  </si>
  <si>
    <t xml:space="preserve">Local daily emission of (active) substance to the sewer, due to brushing/mopping application and rinsing of houses </t>
  </si>
  <si>
    <r>
      <rPr>
        <b/>
        <sz val="10"/>
        <rFont val="Verdana"/>
        <family val="2"/>
      </rPr>
      <t>Elocal</t>
    </r>
    <r>
      <rPr>
        <b/>
        <vertAlign val="subscript"/>
        <sz val="10"/>
        <rFont val="Verdana"/>
        <family val="2"/>
      </rPr>
      <t>water,brush/mop+rinse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brush/mop_dripping_f</t>
    </r>
    <r>
      <rPr>
        <sz val="10"/>
        <rFont val="Verdana"/>
        <family val="2"/>
      </rPr>
      <t xml:space="preserve"> + Elocal</t>
    </r>
    <r>
      <rPr>
        <vertAlign val="subscript"/>
        <sz val="10"/>
        <rFont val="Verdana"/>
        <family val="2"/>
      </rPr>
      <t xml:space="preserve">rinse_runoff_f </t>
    </r>
    <r>
      <rPr>
        <sz val="10"/>
        <rFont val="Verdana"/>
        <family val="2"/>
      </rPr>
      <t>+ Elocal</t>
    </r>
    <r>
      <rPr>
        <vertAlign val="subscript"/>
        <sz val="10"/>
        <rFont val="Verdana"/>
        <family val="2"/>
      </rPr>
      <t xml:space="preserve">brush/mop_dripping_r </t>
    </r>
    <r>
      <rPr>
        <sz val="10"/>
        <rFont val="Verdana"/>
        <family val="2"/>
      </rPr>
      <t>+ Elocal</t>
    </r>
    <r>
      <rPr>
        <vertAlign val="subscript"/>
        <sz val="10"/>
        <rFont val="Verdana"/>
        <family val="2"/>
      </rPr>
      <t>rinse_runoff_r</t>
    </r>
    <r>
      <rPr>
        <sz val="10"/>
        <rFont val="Verdana"/>
        <family val="2"/>
      </rPr>
      <t>)</t>
    </r>
  </si>
  <si>
    <t>Local daily emission of (active) substance to the sewer, due to leaching from houses over the assessment period</t>
  </si>
  <si>
    <r>
      <rPr>
        <b/>
        <sz val="10"/>
        <rFont val="Verdana"/>
        <family val="2"/>
      </rPr>
      <t>Elocal</t>
    </r>
    <r>
      <rPr>
        <b/>
        <vertAlign val="subscript"/>
        <sz val="10"/>
        <rFont val="Verdana"/>
        <family val="2"/>
      </rPr>
      <t>water,leaching,TIME</t>
    </r>
    <r>
      <rPr>
        <b/>
        <sz val="10"/>
        <rFont val="Verdana"/>
        <family val="2"/>
      </rPr>
      <t xml:space="preserve"> </t>
    </r>
    <r>
      <rPr>
        <sz val="10"/>
        <rFont val="Verdana"/>
        <family val="2"/>
      </rPr>
      <t>= N</t>
    </r>
    <r>
      <rPr>
        <vertAlign val="subscript"/>
        <sz val="10"/>
        <rFont val="Verdana"/>
        <family val="2"/>
      </rPr>
      <t>house</t>
    </r>
    <r>
      <rPr>
        <sz val="10"/>
        <rFont val="Verdana"/>
        <family val="2"/>
      </rPr>
      <t xml:space="preserve"> * f</t>
    </r>
    <r>
      <rPr>
        <vertAlign val="subscript"/>
        <sz val="10"/>
        <rFont val="Verdana"/>
        <family val="2"/>
      </rPr>
      <t>house</t>
    </r>
    <r>
      <rPr>
        <sz val="10"/>
        <rFont val="Verdana"/>
        <family val="2"/>
      </rPr>
      <t xml:space="preserve"> * (Elocal</t>
    </r>
    <r>
      <rPr>
        <vertAlign val="subscript"/>
        <sz val="10"/>
        <rFont val="Verdana"/>
        <family val="2"/>
      </rPr>
      <t xml:space="preserve">leach,TIME_f </t>
    </r>
    <r>
      <rPr>
        <sz val="10"/>
        <rFont val="Verdana"/>
        <family val="2"/>
      </rPr>
      <t>+ Elocal</t>
    </r>
    <r>
      <rPr>
        <vertAlign val="subscript"/>
        <sz val="10"/>
        <rFont val="Verdana"/>
        <family val="2"/>
      </rPr>
      <t>leach,TIME_r</t>
    </r>
    <r>
      <rPr>
        <sz val="10"/>
        <rFont val="Verdana"/>
        <family val="2"/>
      </rPr>
      <t>)</t>
    </r>
  </si>
  <si>
    <t>Local emission of (active) substance to adjacent soil, due to spraying application of a house (only emissions falling in the adjacent soil: drift + runoff from façade spraying and runoff from roof spraying)</t>
  </si>
  <si>
    <r>
      <t>Elocal</t>
    </r>
    <r>
      <rPr>
        <vertAlign val="subscript"/>
        <sz val="10"/>
        <rFont val="Verdana"/>
        <family val="2"/>
      </rPr>
      <t>soil,spray_adjacent</t>
    </r>
  </si>
  <si>
    <r>
      <rPr>
        <b/>
        <sz val="10"/>
        <rFont val="Verdana"/>
        <family val="2"/>
      </rPr>
      <t>Elocal</t>
    </r>
    <r>
      <rPr>
        <b/>
        <vertAlign val="subscript"/>
        <sz val="10"/>
        <rFont val="Verdana"/>
        <family val="2"/>
      </rPr>
      <t>soil,spray_adjacent</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spray_runoff_f</t>
    </r>
    <r>
      <rPr>
        <sz val="10"/>
        <rFont val="Verdana"/>
        <family val="2"/>
      </rPr>
      <t xml:space="preserve"> + Elocal</t>
    </r>
    <r>
      <rPr>
        <vertAlign val="subscript"/>
        <sz val="10"/>
        <rFont val="Verdana"/>
        <family val="2"/>
      </rPr>
      <t xml:space="preserve">spray_drift_f </t>
    </r>
    <r>
      <rPr>
        <sz val="10"/>
        <rFont val="Verdana"/>
        <family val="2"/>
      </rPr>
      <t>+ Elocal</t>
    </r>
    <r>
      <rPr>
        <vertAlign val="subscript"/>
        <sz val="10"/>
        <rFont val="Verdana"/>
        <family val="2"/>
      </rPr>
      <t>spray_runoff_r</t>
    </r>
    <r>
      <rPr>
        <sz val="10"/>
        <rFont val="Verdana"/>
        <family val="2"/>
      </rPr>
      <t>)</t>
    </r>
  </si>
  <si>
    <t>Local emission of (active) substance to distant soil, due to spraying application of a house (only emissions falling in the distant soil: drift from roof spraying only)</t>
  </si>
  <si>
    <r>
      <t>Elocal</t>
    </r>
    <r>
      <rPr>
        <vertAlign val="subscript"/>
        <sz val="10"/>
        <rFont val="Verdana"/>
        <family val="2"/>
      </rPr>
      <t>soil,spray_distant</t>
    </r>
  </si>
  <si>
    <r>
      <rPr>
        <b/>
        <sz val="10"/>
        <rFont val="Verdana"/>
        <family val="2"/>
      </rPr>
      <t>Elocal</t>
    </r>
    <r>
      <rPr>
        <b/>
        <vertAlign val="subscript"/>
        <sz val="10"/>
        <rFont val="Verdana"/>
        <family val="2"/>
      </rPr>
      <t>soil,spray_distant</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spray_drift_r</t>
    </r>
  </si>
  <si>
    <t>Local emission of (active) substance to soil, due to application by brushing/mopping of a house</t>
  </si>
  <si>
    <r>
      <rPr>
        <b/>
        <sz val="10"/>
        <rFont val="Verdana"/>
        <family val="2"/>
      </rPr>
      <t>Elocal</t>
    </r>
    <r>
      <rPr>
        <b/>
        <vertAlign val="subscript"/>
        <sz val="10"/>
        <rFont val="Verdana"/>
        <family val="2"/>
      </rPr>
      <t>soil,brush/mop+rinse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 xml:space="preserve">brush/mop_dripping_f </t>
    </r>
    <r>
      <rPr>
        <sz val="10"/>
        <rFont val="Verdana"/>
        <family val="2"/>
      </rPr>
      <t>+ Elocal</t>
    </r>
    <r>
      <rPr>
        <vertAlign val="subscript"/>
        <sz val="10"/>
        <rFont val="Verdana"/>
        <family val="2"/>
      </rPr>
      <t>brush/mop_dripping_r</t>
    </r>
    <r>
      <rPr>
        <sz val="10"/>
        <rFont val="Verdana"/>
        <family val="2"/>
      </rPr>
      <t>)</t>
    </r>
  </si>
  <si>
    <t>Local emission of (active) substance to soil, due to rinsing of a house</t>
  </si>
  <si>
    <r>
      <rPr>
        <b/>
        <sz val="10"/>
        <rFont val="Verdana"/>
        <family val="2"/>
      </rPr>
      <t>Elocal</t>
    </r>
    <r>
      <rPr>
        <b/>
        <vertAlign val="subscript"/>
        <sz val="10"/>
        <rFont val="Verdana"/>
        <family val="2"/>
      </rPr>
      <t>soil,spray+rinse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 xml:space="preserve">rinse_runoff_f </t>
    </r>
    <r>
      <rPr>
        <sz val="10"/>
        <rFont val="Verdana"/>
        <family val="2"/>
      </rPr>
      <t>+ Elocal</t>
    </r>
    <r>
      <rPr>
        <vertAlign val="subscript"/>
        <sz val="10"/>
        <rFont val="Verdana"/>
        <family val="2"/>
      </rPr>
      <t>rinse_runoff_r</t>
    </r>
    <r>
      <rPr>
        <sz val="10"/>
        <rFont val="Verdana"/>
        <family val="2"/>
      </rPr>
      <t>)</t>
    </r>
  </si>
  <si>
    <t>Local emission of (active) substance to soil, due to leaching  from a house over the assessment period</t>
  </si>
  <si>
    <t>Concentration in adjacent local soil at the end of the day due to spraying application of a house</t>
  </si>
  <si>
    <r>
      <t>Clocal</t>
    </r>
    <r>
      <rPr>
        <vertAlign val="subscript"/>
        <sz val="10"/>
        <rFont val="Verdana"/>
        <family val="2"/>
      </rPr>
      <t>soil,spray_adjacent</t>
    </r>
  </si>
  <si>
    <r>
      <rPr>
        <b/>
        <sz val="10"/>
        <rFont val="Verdana"/>
        <family val="2"/>
      </rPr>
      <t>Clocal</t>
    </r>
    <r>
      <rPr>
        <b/>
        <vertAlign val="subscript"/>
        <sz val="10"/>
        <rFont val="Verdana"/>
        <family val="2"/>
      </rPr>
      <t>soil,spray_adjacent</t>
    </r>
    <r>
      <rPr>
        <b/>
        <sz val="10"/>
        <rFont val="Verdana"/>
        <family val="2"/>
      </rPr>
      <t xml:space="preserve"> </t>
    </r>
    <r>
      <rPr>
        <sz val="10"/>
        <rFont val="Verdana"/>
        <family val="2"/>
      </rPr>
      <t>= Elocal</t>
    </r>
    <r>
      <rPr>
        <vertAlign val="subscript"/>
        <sz val="10"/>
        <rFont val="Verdana"/>
        <family val="2"/>
      </rPr>
      <t xml:space="preserve">soil,spray_adjacent </t>
    </r>
    <r>
      <rPr>
        <sz val="10"/>
        <rFont val="Verdana"/>
        <family val="2"/>
      </rPr>
      <t>/ (V</t>
    </r>
    <r>
      <rPr>
        <vertAlign val="subscript"/>
        <sz val="10"/>
        <rFont val="Verdana"/>
        <family val="2"/>
      </rPr>
      <t>soil_adjacent</t>
    </r>
    <r>
      <rPr>
        <sz val="10"/>
        <rFont val="Verdana"/>
        <family val="2"/>
      </rPr>
      <t xml:space="preserve"> * RHO</t>
    </r>
    <r>
      <rPr>
        <vertAlign val="subscript"/>
        <sz val="10"/>
        <rFont val="Verdana"/>
        <family val="2"/>
      </rPr>
      <t>soil</t>
    </r>
    <r>
      <rPr>
        <sz val="10"/>
        <rFont val="Verdana"/>
        <family val="2"/>
      </rPr>
      <t>)</t>
    </r>
  </si>
  <si>
    <t>Concentration in distant local soil at the end of the day due to spraying application of a house</t>
  </si>
  <si>
    <r>
      <t>Clocal</t>
    </r>
    <r>
      <rPr>
        <vertAlign val="subscript"/>
        <sz val="10"/>
        <rFont val="Verdana"/>
        <family val="2"/>
      </rPr>
      <t>soil,spray_distant</t>
    </r>
  </si>
  <si>
    <r>
      <rPr>
        <b/>
        <sz val="10"/>
        <rFont val="Verdana"/>
        <family val="2"/>
      </rPr>
      <t>Clocal</t>
    </r>
    <r>
      <rPr>
        <b/>
        <vertAlign val="subscript"/>
        <sz val="10"/>
        <rFont val="Verdana"/>
        <family val="2"/>
      </rPr>
      <t>soil,spray_distant</t>
    </r>
    <r>
      <rPr>
        <b/>
        <sz val="10"/>
        <rFont val="Verdana"/>
        <family val="2"/>
      </rPr>
      <t xml:space="preserve"> </t>
    </r>
    <r>
      <rPr>
        <sz val="10"/>
        <rFont val="Verdana"/>
        <family val="2"/>
      </rPr>
      <t>= Elocal</t>
    </r>
    <r>
      <rPr>
        <vertAlign val="subscript"/>
        <sz val="10"/>
        <rFont val="Verdana"/>
        <family val="2"/>
      </rPr>
      <t xml:space="preserve">soil,spray_distant </t>
    </r>
    <r>
      <rPr>
        <sz val="10"/>
        <rFont val="Verdana"/>
        <family val="2"/>
      </rPr>
      <t>/ (V</t>
    </r>
    <r>
      <rPr>
        <vertAlign val="subscript"/>
        <sz val="10"/>
        <rFont val="Verdana"/>
        <family val="2"/>
      </rPr>
      <t>soil_distant</t>
    </r>
    <r>
      <rPr>
        <sz val="10"/>
        <rFont val="Verdana"/>
        <family val="2"/>
      </rPr>
      <t xml:space="preserve"> * RHO</t>
    </r>
    <r>
      <rPr>
        <vertAlign val="subscript"/>
        <sz val="10"/>
        <rFont val="Verdana"/>
        <family val="2"/>
      </rPr>
      <t>soil</t>
    </r>
    <r>
      <rPr>
        <sz val="10"/>
        <rFont val="Verdana"/>
        <family val="2"/>
      </rPr>
      <t>)</t>
    </r>
  </si>
  <si>
    <t>Concentration in adjacent local soil at the end of the day due to application by brushing/mopping of a house</t>
  </si>
  <si>
    <r>
      <t>Clocal</t>
    </r>
    <r>
      <rPr>
        <vertAlign val="subscript"/>
        <sz val="10"/>
        <rFont val="Verdana"/>
        <family val="2"/>
      </rPr>
      <t>soil,brush/mop_adjacent</t>
    </r>
  </si>
  <si>
    <r>
      <rPr>
        <b/>
        <sz val="10"/>
        <rFont val="Verdana"/>
        <family val="2"/>
      </rPr>
      <t>Clocal</t>
    </r>
    <r>
      <rPr>
        <b/>
        <vertAlign val="subscript"/>
        <sz val="10"/>
        <rFont val="Verdana"/>
        <family val="2"/>
      </rPr>
      <t>soil,brush/mop_adjacent</t>
    </r>
    <r>
      <rPr>
        <b/>
        <sz val="10"/>
        <rFont val="Verdana"/>
        <family val="2"/>
      </rPr>
      <t xml:space="preserve"> </t>
    </r>
    <r>
      <rPr>
        <sz val="10"/>
        <rFont val="Verdana"/>
        <family val="2"/>
      </rPr>
      <t>= Elocal</t>
    </r>
    <r>
      <rPr>
        <vertAlign val="subscript"/>
        <sz val="10"/>
        <rFont val="Verdana"/>
        <family val="2"/>
      </rPr>
      <t xml:space="preserve">soil,brush/mop </t>
    </r>
    <r>
      <rPr>
        <sz val="10"/>
        <rFont val="Verdana"/>
        <family val="2"/>
      </rPr>
      <t>/ (V</t>
    </r>
    <r>
      <rPr>
        <vertAlign val="subscript"/>
        <sz val="10"/>
        <rFont val="Verdana"/>
        <family val="2"/>
      </rPr>
      <t>soil_adjacent</t>
    </r>
    <r>
      <rPr>
        <sz val="10"/>
        <rFont val="Verdana"/>
        <family val="2"/>
      </rPr>
      <t xml:space="preserve"> * RHO</t>
    </r>
    <r>
      <rPr>
        <vertAlign val="subscript"/>
        <sz val="10"/>
        <rFont val="Verdana"/>
        <family val="2"/>
      </rPr>
      <t>soil</t>
    </r>
    <r>
      <rPr>
        <sz val="10"/>
        <rFont val="Verdana"/>
        <family val="2"/>
      </rPr>
      <t>)</t>
    </r>
  </si>
  <si>
    <t>Concentration in adjacent local soil at the end of the day due to rinsing of a house</t>
  </si>
  <si>
    <r>
      <t>Clocal</t>
    </r>
    <r>
      <rPr>
        <vertAlign val="subscript"/>
        <sz val="10"/>
        <rFont val="Verdana"/>
        <family val="2"/>
      </rPr>
      <t>soil,rinse_adjacent</t>
    </r>
  </si>
  <si>
    <r>
      <rPr>
        <b/>
        <sz val="10"/>
        <rFont val="Verdana"/>
        <family val="2"/>
      </rPr>
      <t>Clocal</t>
    </r>
    <r>
      <rPr>
        <b/>
        <vertAlign val="subscript"/>
        <sz val="10"/>
        <rFont val="Verdana"/>
        <family val="2"/>
      </rPr>
      <t>soil,rinse_adjacent</t>
    </r>
    <r>
      <rPr>
        <b/>
        <sz val="10"/>
        <rFont val="Verdana"/>
        <family val="2"/>
      </rPr>
      <t xml:space="preserve"> </t>
    </r>
    <r>
      <rPr>
        <sz val="10"/>
        <rFont val="Verdana"/>
        <family val="2"/>
      </rPr>
      <t>= Elocal</t>
    </r>
    <r>
      <rPr>
        <vertAlign val="subscript"/>
        <sz val="10"/>
        <rFont val="Verdana"/>
        <family val="2"/>
      </rPr>
      <t xml:space="preserve">soil,rinse </t>
    </r>
    <r>
      <rPr>
        <sz val="10"/>
        <rFont val="Verdana"/>
        <family val="2"/>
      </rPr>
      <t>/ (V</t>
    </r>
    <r>
      <rPr>
        <vertAlign val="subscript"/>
        <sz val="10"/>
        <rFont val="Verdana"/>
        <family val="2"/>
      </rPr>
      <t>soil_adjacent</t>
    </r>
    <r>
      <rPr>
        <sz val="10"/>
        <rFont val="Verdana"/>
        <family val="2"/>
      </rPr>
      <t xml:space="preserve"> * RHO</t>
    </r>
    <r>
      <rPr>
        <vertAlign val="subscript"/>
        <sz val="10"/>
        <rFont val="Verdana"/>
        <family val="2"/>
      </rPr>
      <t>soil</t>
    </r>
    <r>
      <rPr>
        <sz val="10"/>
        <rFont val="Verdana"/>
        <family val="2"/>
      </rPr>
      <t>)</t>
    </r>
  </si>
  <si>
    <t>Concentration in adjacent local soil at the end of the day, due to spraying application and rinsing of a façade</t>
  </si>
  <si>
    <r>
      <t>Clocal</t>
    </r>
    <r>
      <rPr>
        <vertAlign val="subscript"/>
        <sz val="10"/>
        <rFont val="Verdana"/>
        <family val="2"/>
      </rPr>
      <t>soil,spray+rinse_adjacent</t>
    </r>
  </si>
  <si>
    <r>
      <rPr>
        <b/>
        <sz val="10"/>
        <rFont val="Verdana"/>
        <family val="2"/>
      </rPr>
      <t>Clocal</t>
    </r>
    <r>
      <rPr>
        <b/>
        <vertAlign val="subscript"/>
        <sz val="10"/>
        <rFont val="Verdana"/>
        <family val="2"/>
      </rPr>
      <t>soil,spray+rinse_adjacent</t>
    </r>
    <r>
      <rPr>
        <b/>
        <sz val="10"/>
        <rFont val="Verdana"/>
        <family val="2"/>
      </rPr>
      <t xml:space="preserve"> </t>
    </r>
    <r>
      <rPr>
        <sz val="10"/>
        <rFont val="Verdana"/>
        <family val="2"/>
      </rPr>
      <t>= (Elocal</t>
    </r>
    <r>
      <rPr>
        <vertAlign val="subscript"/>
        <sz val="10"/>
        <rFont val="Verdana"/>
        <family val="2"/>
      </rPr>
      <t xml:space="preserve">soil,spray_adjacent </t>
    </r>
    <r>
      <rPr>
        <sz val="10"/>
        <rFont val="Verdana"/>
        <family val="2"/>
      </rPr>
      <t>+ Elocal</t>
    </r>
    <r>
      <rPr>
        <vertAlign val="subscript"/>
        <sz val="10"/>
        <rFont val="Verdana"/>
        <family val="2"/>
      </rPr>
      <t>soil,rinse</t>
    </r>
    <r>
      <rPr>
        <sz val="10"/>
        <rFont val="Verdana"/>
        <family val="2"/>
      </rPr>
      <t>)</t>
    </r>
    <r>
      <rPr>
        <sz val="10"/>
        <rFont val="Verdana"/>
        <family val="2"/>
      </rPr>
      <t>/ (V</t>
    </r>
    <r>
      <rPr>
        <vertAlign val="subscript"/>
        <sz val="10"/>
        <rFont val="Verdana"/>
        <family val="2"/>
      </rPr>
      <t xml:space="preserve">soil_adjacent </t>
    </r>
    <r>
      <rPr>
        <sz val="10"/>
        <rFont val="Verdana"/>
        <family val="2"/>
      </rPr>
      <t>* RHO</t>
    </r>
    <r>
      <rPr>
        <vertAlign val="subscript"/>
        <sz val="10"/>
        <rFont val="Verdana"/>
        <family val="2"/>
      </rPr>
      <t>soil</t>
    </r>
    <r>
      <rPr>
        <sz val="10"/>
        <rFont val="Verdana"/>
        <family val="2"/>
      </rPr>
      <t>)</t>
    </r>
  </si>
  <si>
    <t>Concentration in adjacent local soil at the end of the day, due to brushing/mopping application and rinsing of a façade</t>
  </si>
  <si>
    <r>
      <t>Clocal</t>
    </r>
    <r>
      <rPr>
        <vertAlign val="subscript"/>
        <sz val="10"/>
        <rFont val="Verdana"/>
        <family val="2"/>
      </rPr>
      <t>soil,brush/mop+rinse_adjacent</t>
    </r>
  </si>
  <si>
    <r>
      <rPr>
        <b/>
        <sz val="10"/>
        <rFont val="Verdana"/>
        <family val="2"/>
      </rPr>
      <t>Clocal</t>
    </r>
    <r>
      <rPr>
        <b/>
        <vertAlign val="subscript"/>
        <sz val="10"/>
        <rFont val="Verdana"/>
        <family val="2"/>
      </rPr>
      <t>soil,brush/mop+rinse_adjacent</t>
    </r>
    <r>
      <rPr>
        <b/>
        <sz val="10"/>
        <rFont val="Verdana"/>
        <family val="2"/>
      </rPr>
      <t xml:space="preserve"> </t>
    </r>
    <r>
      <rPr>
        <sz val="10"/>
        <rFont val="Verdana"/>
        <family val="2"/>
      </rPr>
      <t>= Elocal</t>
    </r>
    <r>
      <rPr>
        <vertAlign val="subscript"/>
        <sz val="10"/>
        <rFont val="Verdana"/>
        <family val="2"/>
      </rPr>
      <t xml:space="preserve">soil,brush/mop+rinse </t>
    </r>
    <r>
      <rPr>
        <sz val="10"/>
        <rFont val="Verdana"/>
        <family val="2"/>
      </rPr>
      <t>/ (V</t>
    </r>
    <r>
      <rPr>
        <vertAlign val="subscript"/>
        <sz val="10"/>
        <rFont val="Verdana"/>
        <family val="2"/>
      </rPr>
      <t xml:space="preserve">soil_adjacent </t>
    </r>
    <r>
      <rPr>
        <sz val="10"/>
        <rFont val="Verdana"/>
        <family val="2"/>
      </rPr>
      <t>* RHO</t>
    </r>
    <r>
      <rPr>
        <vertAlign val="subscript"/>
        <sz val="10"/>
        <rFont val="Verdana"/>
        <family val="2"/>
      </rPr>
      <t>soil</t>
    </r>
    <r>
      <rPr>
        <sz val="10"/>
        <rFont val="Verdana"/>
        <family val="2"/>
      </rPr>
      <t>)</t>
    </r>
  </si>
  <si>
    <t>Concentration in adjacent local soil at the end of the assessment period due to leaching</t>
  </si>
  <si>
    <r>
      <t>Clocal</t>
    </r>
    <r>
      <rPr>
        <vertAlign val="subscript"/>
        <sz val="10"/>
        <rFont val="Verdana"/>
        <family val="2"/>
      </rPr>
      <t>soil,leaching,TIME_adjacent</t>
    </r>
  </si>
  <si>
    <t>Application + rinsing + leaching</t>
  </si>
  <si>
    <t>Concentration in adjacent local soil after the assessment period</t>
  </si>
  <si>
    <r>
      <t>Clocal</t>
    </r>
    <r>
      <rPr>
        <vertAlign val="subscript"/>
        <sz val="10"/>
        <rFont val="Verdana"/>
        <family val="2"/>
      </rPr>
      <t>soil,TIME_adjacent</t>
    </r>
  </si>
  <si>
    <r>
      <rPr>
        <b/>
        <sz val="10"/>
        <rFont val="Verdana"/>
        <family val="2"/>
      </rPr>
      <t>Clocal</t>
    </r>
    <r>
      <rPr>
        <b/>
        <vertAlign val="subscript"/>
        <sz val="10"/>
        <rFont val="Verdana"/>
        <family val="2"/>
      </rPr>
      <t>soil,TIME_adjacent</t>
    </r>
    <r>
      <rPr>
        <sz val="10"/>
        <rFont val="Verdana"/>
        <family val="2"/>
      </rPr>
      <t xml:space="preserve"> = Elocal</t>
    </r>
    <r>
      <rPr>
        <vertAlign val="subscript"/>
        <sz val="10"/>
        <rFont val="Verdana"/>
        <family val="2"/>
      </rPr>
      <t>soil,leaching,TIME_adjacent</t>
    </r>
    <r>
      <rPr>
        <sz val="10"/>
        <rFont val="Verdana"/>
        <family val="2"/>
      </rPr>
      <t>/(V</t>
    </r>
    <r>
      <rPr>
        <vertAlign val="subscript"/>
        <sz val="10"/>
        <rFont val="Verdana"/>
        <family val="2"/>
      </rPr>
      <t xml:space="preserve">soil_adjacent </t>
    </r>
    <r>
      <rPr>
        <sz val="10"/>
        <rFont val="Verdana"/>
        <family val="2"/>
      </rPr>
      <t>* RHO</t>
    </r>
    <r>
      <rPr>
        <vertAlign val="subscript"/>
        <sz val="10"/>
        <rFont val="Verdana"/>
        <family val="2"/>
      </rPr>
      <t xml:space="preserve">soil </t>
    </r>
    <r>
      <rPr>
        <sz val="10"/>
        <rFont val="Verdana"/>
        <family val="2"/>
      </rPr>
      <t>* k) - [Elocal</t>
    </r>
    <r>
      <rPr>
        <vertAlign val="subscript"/>
        <sz val="10"/>
        <rFont val="Verdana"/>
        <family val="2"/>
      </rPr>
      <t>soil,leaching,TIME_adjacent</t>
    </r>
    <r>
      <rPr>
        <sz val="10"/>
        <rFont val="Verdana"/>
        <family val="2"/>
      </rPr>
      <t>/(V</t>
    </r>
    <r>
      <rPr>
        <vertAlign val="subscript"/>
        <sz val="10"/>
        <rFont val="Verdana"/>
        <family val="2"/>
      </rPr>
      <t xml:space="preserve">soil_adjacent </t>
    </r>
    <r>
      <rPr>
        <sz val="10"/>
        <rFont val="Verdana"/>
        <family val="2"/>
      </rPr>
      <t>* RHO</t>
    </r>
    <r>
      <rPr>
        <vertAlign val="subscript"/>
        <sz val="10"/>
        <rFont val="Verdana"/>
        <family val="2"/>
      </rPr>
      <t xml:space="preserve">soil </t>
    </r>
    <r>
      <rPr>
        <sz val="10"/>
        <rFont val="Verdana"/>
        <family val="2"/>
      </rPr>
      <t>* k) - Clocal</t>
    </r>
    <r>
      <rPr>
        <vertAlign val="subscript"/>
        <sz val="10"/>
        <rFont val="Verdana"/>
        <family val="2"/>
      </rPr>
      <t>soil,applic+rinse_adjacent</t>
    </r>
    <r>
      <rPr>
        <sz val="10"/>
        <rFont val="Verdana"/>
        <family val="2"/>
      </rPr>
      <t>] * e</t>
    </r>
    <r>
      <rPr>
        <vertAlign val="superscript"/>
        <sz val="10"/>
        <rFont val="Verdana"/>
        <family val="2"/>
      </rPr>
      <t xml:space="preserve">-TIME*k
</t>
    </r>
    <r>
      <rPr>
        <sz val="10"/>
        <rFont val="Verdana"/>
        <family val="2"/>
      </rPr>
      <t xml:space="preserve">(ESD PT 8, eq.3.11/3.12)
</t>
    </r>
    <r>
      <rPr>
        <vertAlign val="superscript"/>
        <sz val="10"/>
        <rFont val="Verdana"/>
        <family val="2"/>
      </rPr>
      <t xml:space="preserve">
</t>
    </r>
    <r>
      <rPr>
        <sz val="10"/>
        <rFont val="Verdana"/>
        <family val="2"/>
      </rPr>
      <t>In this equation Clocal</t>
    </r>
    <r>
      <rPr>
        <vertAlign val="subscript"/>
        <sz val="10"/>
        <rFont val="Verdana"/>
        <family val="2"/>
      </rPr>
      <t>soil,applic+rinse,adjacent</t>
    </r>
    <r>
      <rPr>
        <sz val="10"/>
        <rFont val="Verdana"/>
        <family val="2"/>
      </rPr>
      <t xml:space="preserve"> = Clocal</t>
    </r>
    <r>
      <rPr>
        <vertAlign val="subscript"/>
        <sz val="10"/>
        <rFont val="Verdana"/>
        <family val="2"/>
      </rPr>
      <t xml:space="preserve">soil,spray+rinse,adjacent </t>
    </r>
    <r>
      <rPr>
        <sz val="10"/>
        <rFont val="Verdana"/>
        <family val="2"/>
      </rPr>
      <t>or Clocal</t>
    </r>
    <r>
      <rPr>
        <vertAlign val="subscript"/>
        <sz val="10"/>
        <rFont val="Verdana"/>
        <family val="2"/>
      </rPr>
      <t>soil,brush/mop+rinse,adjacent</t>
    </r>
  </si>
  <si>
    <t>Concentration in distant local soil after the assessment period (only relevant for application by spraying)</t>
  </si>
  <si>
    <r>
      <t>Clocal</t>
    </r>
    <r>
      <rPr>
        <vertAlign val="subscript"/>
        <sz val="10"/>
        <rFont val="Verdana"/>
        <family val="2"/>
      </rPr>
      <t>soil,TIME_distant</t>
    </r>
  </si>
  <si>
    <t>Concentration in the adjacent soil pore water after the assessment period</t>
  </si>
  <si>
    <r>
      <t>Clocal</t>
    </r>
    <r>
      <rPr>
        <vertAlign val="subscript"/>
        <sz val="10"/>
        <rFont val="Verdana"/>
        <family val="2"/>
      </rPr>
      <t>pore,TIME_adjacent</t>
    </r>
  </si>
  <si>
    <r>
      <rPr>
        <b/>
        <sz val="10"/>
        <rFont val="Verdana"/>
        <family val="2"/>
      </rPr>
      <t>Clocal</t>
    </r>
    <r>
      <rPr>
        <b/>
        <vertAlign val="subscript"/>
        <sz val="10"/>
        <rFont val="Verdana"/>
        <family val="2"/>
      </rPr>
      <t>pore,TIME_adjacent</t>
    </r>
    <r>
      <rPr>
        <b/>
        <sz val="10"/>
        <rFont val="Verdana"/>
        <family val="2"/>
      </rPr>
      <t xml:space="preserve"> =</t>
    </r>
    <r>
      <rPr>
        <sz val="10"/>
        <rFont val="Verdana"/>
        <family val="2"/>
      </rPr>
      <t xml:space="preserve"> Clocal</t>
    </r>
    <r>
      <rPr>
        <vertAlign val="subscript"/>
        <sz val="10"/>
        <rFont val="Verdana"/>
        <family val="2"/>
      </rPr>
      <t>soil,TIME_adjacent</t>
    </r>
    <r>
      <rPr>
        <sz val="10"/>
        <rFont val="Verdana"/>
        <family val="2"/>
      </rPr>
      <t xml:space="preserve"> * RHO</t>
    </r>
    <r>
      <rPr>
        <vertAlign val="subscript"/>
        <sz val="10"/>
        <rFont val="Verdana"/>
        <family val="2"/>
      </rPr>
      <t>soil</t>
    </r>
    <r>
      <rPr>
        <sz val="10"/>
        <rFont val="Verdana"/>
        <family val="2"/>
      </rPr>
      <t xml:space="preserve"> / ( K</t>
    </r>
    <r>
      <rPr>
        <vertAlign val="subscript"/>
        <sz val="10"/>
        <rFont val="Verdana"/>
        <family val="2"/>
      </rPr>
      <t xml:space="preserve">soil-water </t>
    </r>
    <r>
      <rPr>
        <sz val="10"/>
        <rFont val="Verdana"/>
        <family val="2"/>
      </rPr>
      <t>* 1000)</t>
    </r>
  </si>
  <si>
    <t>Concentration in the distant soil pore water after the assessment period</t>
  </si>
  <si>
    <r>
      <t>Clocal</t>
    </r>
    <r>
      <rPr>
        <vertAlign val="subscript"/>
        <sz val="10"/>
        <rFont val="Verdana"/>
        <family val="2"/>
      </rPr>
      <t>pore,TIME_distant</t>
    </r>
  </si>
  <si>
    <r>
      <rPr>
        <b/>
        <sz val="10"/>
        <rFont val="Verdana"/>
        <family val="2"/>
      </rPr>
      <t>Clocal</t>
    </r>
    <r>
      <rPr>
        <b/>
        <vertAlign val="subscript"/>
        <sz val="10"/>
        <rFont val="Verdana"/>
        <family val="2"/>
      </rPr>
      <t>pore,TIME_distant</t>
    </r>
    <r>
      <rPr>
        <b/>
        <sz val="10"/>
        <rFont val="Verdana"/>
        <family val="2"/>
      </rPr>
      <t xml:space="preserve"> =</t>
    </r>
    <r>
      <rPr>
        <sz val="10"/>
        <rFont val="Verdana"/>
        <family val="2"/>
      </rPr>
      <t xml:space="preserve"> Clocal</t>
    </r>
    <r>
      <rPr>
        <vertAlign val="subscript"/>
        <sz val="10"/>
        <rFont val="Verdana"/>
        <family val="2"/>
      </rPr>
      <t>soil,TIME_distant</t>
    </r>
    <r>
      <rPr>
        <sz val="10"/>
        <rFont val="Verdana"/>
        <family val="2"/>
      </rPr>
      <t xml:space="preserve"> * RHO</t>
    </r>
    <r>
      <rPr>
        <vertAlign val="subscript"/>
        <sz val="10"/>
        <rFont val="Verdana"/>
        <family val="2"/>
      </rPr>
      <t>soil</t>
    </r>
    <r>
      <rPr>
        <sz val="10"/>
        <rFont val="Verdana"/>
        <family val="2"/>
      </rPr>
      <t xml:space="preserve"> / ( K</t>
    </r>
    <r>
      <rPr>
        <vertAlign val="subscript"/>
        <sz val="10"/>
        <rFont val="Verdana"/>
        <family val="2"/>
      </rPr>
      <t xml:space="preserve">soil-water </t>
    </r>
    <r>
      <rPr>
        <sz val="10"/>
        <rFont val="Verdana"/>
        <family val="2"/>
      </rPr>
      <t>* 1000)</t>
    </r>
  </si>
  <si>
    <t>Concentration in adjacent local soil after the assessment period (due to leaching)</t>
  </si>
  <si>
    <r>
      <rPr>
        <b/>
        <sz val="10"/>
        <rFont val="Verdana"/>
        <family val="2"/>
      </rPr>
      <t>Clocal</t>
    </r>
    <r>
      <rPr>
        <b/>
        <vertAlign val="subscript"/>
        <sz val="10"/>
        <rFont val="Verdana"/>
        <family val="2"/>
      </rPr>
      <t>soil,TIME_adjacent</t>
    </r>
    <r>
      <rPr>
        <sz val="10"/>
        <rFont val="Verdana"/>
        <family val="2"/>
      </rPr>
      <t xml:space="preserve"> = E</t>
    </r>
    <r>
      <rPr>
        <vertAlign val="subscript"/>
        <sz val="10"/>
        <rFont val="Verdana"/>
        <family val="2"/>
      </rPr>
      <t>soil,leaching,TIME</t>
    </r>
    <r>
      <rPr>
        <sz val="10"/>
        <rFont val="Verdana"/>
        <family val="2"/>
      </rPr>
      <t>/(V</t>
    </r>
    <r>
      <rPr>
        <vertAlign val="subscript"/>
        <sz val="10"/>
        <rFont val="Verdana"/>
        <family val="2"/>
      </rPr>
      <t xml:space="preserve">soil </t>
    </r>
    <r>
      <rPr>
        <sz val="10"/>
        <rFont val="Verdana"/>
        <family val="2"/>
      </rPr>
      <t>* RHO</t>
    </r>
    <r>
      <rPr>
        <vertAlign val="subscript"/>
        <sz val="10"/>
        <rFont val="Verdana"/>
        <family val="2"/>
      </rPr>
      <t xml:space="preserve">soil </t>
    </r>
    <r>
      <rPr>
        <sz val="10"/>
        <rFont val="Verdana"/>
        <family val="2"/>
      </rPr>
      <t>* k) - E</t>
    </r>
    <r>
      <rPr>
        <vertAlign val="subscript"/>
        <sz val="10"/>
        <rFont val="Verdana"/>
        <family val="2"/>
      </rPr>
      <t>soil,leaching,TIME</t>
    </r>
    <r>
      <rPr>
        <sz val="10"/>
        <rFont val="Verdana"/>
        <family val="2"/>
      </rPr>
      <t>/(V</t>
    </r>
    <r>
      <rPr>
        <vertAlign val="subscript"/>
        <sz val="10"/>
        <rFont val="Verdana"/>
        <family val="2"/>
      </rPr>
      <t xml:space="preserve">soil </t>
    </r>
    <r>
      <rPr>
        <sz val="10"/>
        <rFont val="Verdana"/>
        <family val="2"/>
      </rPr>
      <t>* RHO</t>
    </r>
    <r>
      <rPr>
        <vertAlign val="subscript"/>
        <sz val="10"/>
        <rFont val="Verdana"/>
        <family val="2"/>
      </rPr>
      <t xml:space="preserve">soil </t>
    </r>
    <r>
      <rPr>
        <sz val="10"/>
        <rFont val="Verdana"/>
        <family val="2"/>
      </rPr>
      <t>* k) * e</t>
    </r>
    <r>
      <rPr>
        <vertAlign val="superscript"/>
        <sz val="10"/>
        <rFont val="Verdana"/>
        <family val="2"/>
      </rPr>
      <t>-TIME*k</t>
    </r>
    <r>
      <rPr>
        <b/>
        <sz val="10"/>
        <rFont val="Verdana"/>
        <family val="2"/>
      </rPr>
      <t/>
    </r>
  </si>
  <si>
    <t>Concentration in ajacent soil pore water after the assessment period (due to leaching)</t>
  </si>
  <si>
    <r>
      <rPr>
        <b/>
        <sz val="10"/>
        <rFont val="Verdana"/>
        <family val="2"/>
      </rPr>
      <t>Clocal</t>
    </r>
    <r>
      <rPr>
        <b/>
        <vertAlign val="subscript"/>
        <sz val="10"/>
        <rFont val="Verdana"/>
        <family val="2"/>
      </rPr>
      <t>pore,TIME_adjacent</t>
    </r>
    <r>
      <rPr>
        <b/>
        <sz val="10"/>
        <rFont val="Verdana"/>
        <family val="2"/>
      </rPr>
      <t xml:space="preserve"> =</t>
    </r>
    <r>
      <rPr>
        <sz val="10"/>
        <rFont val="Verdana"/>
        <family val="2"/>
      </rPr>
      <t xml:space="preserve"> Clocal</t>
    </r>
    <r>
      <rPr>
        <vertAlign val="subscript"/>
        <sz val="10"/>
        <rFont val="Verdana"/>
        <family val="2"/>
      </rPr>
      <t>soil,TIME</t>
    </r>
    <r>
      <rPr>
        <sz val="10"/>
        <rFont val="Verdana"/>
        <family val="2"/>
      </rPr>
      <t xml:space="preserve"> * RHO</t>
    </r>
    <r>
      <rPr>
        <vertAlign val="subscript"/>
        <sz val="10"/>
        <rFont val="Verdana"/>
        <family val="2"/>
      </rPr>
      <t>soil</t>
    </r>
    <r>
      <rPr>
        <sz val="10"/>
        <rFont val="Verdana"/>
        <family val="2"/>
      </rPr>
      <t xml:space="preserve"> / ( K</t>
    </r>
    <r>
      <rPr>
        <vertAlign val="subscript"/>
        <sz val="10"/>
        <rFont val="Verdana"/>
        <family val="2"/>
      </rPr>
      <t xml:space="preserve">soil-water </t>
    </r>
    <r>
      <rPr>
        <sz val="10"/>
        <rFont val="Verdana"/>
        <family val="2"/>
      </rPr>
      <t>* 1000)</t>
    </r>
  </si>
  <si>
    <r>
      <rPr>
        <b/>
        <sz val="10"/>
        <rFont val="Verdana"/>
        <family val="2"/>
      </rPr>
      <t>Clocal</t>
    </r>
    <r>
      <rPr>
        <b/>
        <vertAlign val="subscript"/>
        <sz val="10"/>
        <rFont val="Verdana"/>
        <family val="2"/>
      </rPr>
      <t>soil,TIME</t>
    </r>
    <r>
      <rPr>
        <sz val="10"/>
        <rFont val="Verdana"/>
        <family val="2"/>
      </rPr>
      <t xml:space="preserve"> = Elocal</t>
    </r>
    <r>
      <rPr>
        <vertAlign val="subscript"/>
        <sz val="10"/>
        <rFont val="Verdana"/>
        <family val="2"/>
      </rPr>
      <t>soil,leaching,TIME</t>
    </r>
    <r>
      <rPr>
        <sz val="10"/>
        <rFont val="Verdana"/>
        <family val="2"/>
      </rPr>
      <t>/(V</t>
    </r>
    <r>
      <rPr>
        <vertAlign val="subscript"/>
        <sz val="10"/>
        <rFont val="Verdana"/>
        <family val="2"/>
      </rPr>
      <t xml:space="preserve">soil </t>
    </r>
    <r>
      <rPr>
        <sz val="10"/>
        <rFont val="Verdana"/>
        <family val="2"/>
      </rPr>
      <t>* RHO</t>
    </r>
    <r>
      <rPr>
        <vertAlign val="subscript"/>
        <sz val="10"/>
        <rFont val="Verdana"/>
        <family val="2"/>
      </rPr>
      <t xml:space="preserve">soil </t>
    </r>
    <r>
      <rPr>
        <sz val="10"/>
        <rFont val="Verdana"/>
        <family val="2"/>
      </rPr>
      <t>* k) - [Elocal</t>
    </r>
    <r>
      <rPr>
        <vertAlign val="subscript"/>
        <sz val="10"/>
        <rFont val="Verdana"/>
        <family val="2"/>
      </rPr>
      <t>soil,leach,TIME</t>
    </r>
    <r>
      <rPr>
        <sz val="10"/>
        <rFont val="Verdana"/>
        <family val="2"/>
      </rPr>
      <t>/(V</t>
    </r>
    <r>
      <rPr>
        <vertAlign val="subscript"/>
        <sz val="10"/>
        <rFont val="Verdana"/>
        <family val="2"/>
      </rPr>
      <t xml:space="preserve">soil </t>
    </r>
    <r>
      <rPr>
        <sz val="10"/>
        <rFont val="Verdana"/>
        <family val="2"/>
      </rPr>
      <t>* RHO</t>
    </r>
    <r>
      <rPr>
        <vertAlign val="subscript"/>
        <sz val="10"/>
        <rFont val="Verdana"/>
        <family val="2"/>
      </rPr>
      <t xml:space="preserve">soil </t>
    </r>
    <r>
      <rPr>
        <sz val="10"/>
        <rFont val="Verdana"/>
        <family val="2"/>
      </rPr>
      <t>* k) - Clocal</t>
    </r>
    <r>
      <rPr>
        <vertAlign val="subscript"/>
        <sz val="10"/>
        <rFont val="Verdana"/>
        <family val="2"/>
      </rPr>
      <t>soil,applic+rinse</t>
    </r>
    <r>
      <rPr>
        <sz val="10"/>
        <rFont val="Verdana"/>
        <family val="2"/>
      </rPr>
      <t>] * e</t>
    </r>
    <r>
      <rPr>
        <vertAlign val="superscript"/>
        <sz val="10"/>
        <rFont val="Verdana"/>
        <family val="2"/>
      </rPr>
      <t xml:space="preserve">-TIME*k
</t>
    </r>
    <r>
      <rPr>
        <sz val="10"/>
        <rFont val="Verdana"/>
        <family val="2"/>
      </rPr>
      <t xml:space="preserve">
(ESD PT 8, eq.3.11/3.12)
</t>
    </r>
    <r>
      <rPr>
        <vertAlign val="superscript"/>
        <sz val="10"/>
        <rFont val="Verdana"/>
        <family val="2"/>
      </rPr>
      <t xml:space="preserve">
</t>
    </r>
    <r>
      <rPr>
        <sz val="10"/>
        <rFont val="Verdana"/>
        <family val="2"/>
      </rPr>
      <t>In this equation Clocal</t>
    </r>
    <r>
      <rPr>
        <vertAlign val="subscript"/>
        <sz val="10"/>
        <rFont val="Verdana"/>
        <family val="2"/>
      </rPr>
      <t>soil,applic+rinse</t>
    </r>
    <r>
      <rPr>
        <sz val="10"/>
        <rFont val="Verdana"/>
        <family val="2"/>
      </rPr>
      <t xml:space="preserve"> = Clocal</t>
    </r>
    <r>
      <rPr>
        <vertAlign val="subscript"/>
        <sz val="10"/>
        <rFont val="Verdana"/>
        <family val="2"/>
      </rPr>
      <t xml:space="preserve">soil,spray+rinse </t>
    </r>
    <r>
      <rPr>
        <sz val="10"/>
        <rFont val="Verdana"/>
        <family val="2"/>
      </rPr>
      <t>or Clocal</t>
    </r>
    <r>
      <rPr>
        <vertAlign val="subscript"/>
        <sz val="10"/>
        <rFont val="Verdana"/>
        <family val="2"/>
      </rPr>
      <t>soil,brush/mop+rinse</t>
    </r>
  </si>
  <si>
    <t>This sheet implements a first tier assessment. If no safe use is identified, a higher tier assessment and RMM can be considered.
Also note that the duration of the assessment period as well as the soil volume are currently under discussion.</t>
  </si>
  <si>
    <t xml:space="preserve">TAB ENV 119
nhouses_applic_city = Nhouse * Fhouse /(Applic_interval *365) </t>
  </si>
  <si>
    <t>Local daily emission of (active) substance to the sewer, due to spraying application of roofs</t>
  </si>
  <si>
    <r>
      <rPr>
        <b/>
        <sz val="10"/>
        <rFont val="Verdana"/>
        <family val="2"/>
      </rPr>
      <t>Elocal</t>
    </r>
    <r>
      <rPr>
        <b/>
        <vertAlign val="subscript"/>
        <sz val="10"/>
        <rFont val="Verdana"/>
        <family val="2"/>
      </rPr>
      <t>water,spray</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t>
    </r>
    <r>
      <rPr>
        <vertAlign val="subscript"/>
        <sz val="10"/>
        <rFont val="Verdana"/>
        <family val="2"/>
      </rPr>
      <t>Elocalspray_runoff_r + Elocalspray_drift_r</t>
    </r>
    <r>
      <rPr>
        <sz val="10"/>
        <rFont val="Verdana"/>
        <family val="2"/>
      </rPr>
      <t>)</t>
    </r>
  </si>
  <si>
    <r>
      <t>13 m</t>
    </r>
    <r>
      <rPr>
        <vertAlign val="superscript"/>
        <sz val="10"/>
        <color theme="1"/>
        <rFont val="Verdana"/>
        <family val="2"/>
      </rPr>
      <t>3</t>
    </r>
    <r>
      <rPr>
        <sz val="10"/>
        <color theme="1"/>
        <rFont val="Verdana"/>
        <family val="2"/>
      </rPr>
      <t xml:space="preserve"> is the volume of the soil band</t>
    </r>
    <r>
      <rPr>
        <sz val="10"/>
        <rFont val="Verdana"/>
        <family val="2"/>
      </rPr>
      <t xml:space="preserve"> of 50 cm width and 50 cm depth around the house (L 17,5 m x W 7,5 m) (adjacent soil).
</t>
    </r>
    <r>
      <rPr>
        <u/>
        <sz val="10"/>
        <rFont val="Verdana"/>
        <family val="2"/>
      </rPr>
      <t>The soil volume adjacent to the treated surface receives</t>
    </r>
    <r>
      <rPr>
        <sz val="10"/>
        <rFont val="Verdana"/>
        <family val="2"/>
      </rPr>
      <t>: the runoff from spraying the roof or the dripping from brushing/mopping the roof; the runoff from rinsing the roof (if applicable); the leaching of product in-between applications from the façade and roof (if applicable).</t>
    </r>
  </si>
  <si>
    <t>Local daily emission of (active) substance to the sewer, due to application by brushing/mopping of roofs</t>
  </si>
  <si>
    <r>
      <rPr>
        <b/>
        <sz val="10"/>
        <rFont val="Verdana"/>
        <family val="2"/>
      </rPr>
      <t>Elocal</t>
    </r>
    <r>
      <rPr>
        <b/>
        <vertAlign val="subscript"/>
        <sz val="10"/>
        <rFont val="Verdana"/>
        <family val="2"/>
      </rPr>
      <t>water,brush/mop+rinse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brush/mop_dripping_r</t>
    </r>
  </si>
  <si>
    <t>Local daily emission of (active) substance to the sewer, due to rinsing of roofs</t>
  </si>
  <si>
    <r>
      <rPr>
        <b/>
        <sz val="10"/>
        <rFont val="Verdana"/>
        <family val="2"/>
      </rPr>
      <t>Elocal</t>
    </r>
    <r>
      <rPr>
        <b/>
        <vertAlign val="subscript"/>
        <sz val="10"/>
        <rFont val="Verdana"/>
        <family val="2"/>
      </rPr>
      <t>water,spray+rinse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rinse_runoff_r</t>
    </r>
  </si>
  <si>
    <t>Local daily emission of (active) substance to the sewer, due to spraying application and rinsing of roofs</t>
  </si>
  <si>
    <r>
      <rPr>
        <b/>
        <sz val="10"/>
        <rFont val="Verdana"/>
        <family val="2"/>
      </rPr>
      <t>Elocal</t>
    </r>
    <r>
      <rPr>
        <b/>
        <vertAlign val="subscript"/>
        <sz val="10"/>
        <rFont val="Verdana"/>
        <family val="2"/>
      </rPr>
      <t>water,spray+rinse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 xml:space="preserve">spray_runoff_r </t>
    </r>
    <r>
      <rPr>
        <sz val="10"/>
        <rFont val="Verdana"/>
        <family val="2"/>
      </rPr>
      <t>+ Elocal</t>
    </r>
    <r>
      <rPr>
        <vertAlign val="subscript"/>
        <sz val="10"/>
        <rFont val="Verdana"/>
        <family val="2"/>
      </rPr>
      <t>spray_drift_r</t>
    </r>
    <r>
      <rPr>
        <sz val="10"/>
        <rFont val="Verdana"/>
        <family val="2"/>
      </rPr>
      <t xml:space="preserve"> + Elocal</t>
    </r>
    <r>
      <rPr>
        <vertAlign val="subscript"/>
        <sz val="10"/>
        <rFont val="Verdana"/>
        <family val="2"/>
      </rPr>
      <t>rinse_runoff_r</t>
    </r>
    <r>
      <rPr>
        <sz val="10"/>
        <rFont val="Verdana"/>
        <family val="2"/>
      </rPr>
      <t>)</t>
    </r>
  </si>
  <si>
    <t xml:space="preserve">Local daily emission of (active) substance to the sewer, due to brushing/mopping application and rinsing of roofs </t>
  </si>
  <si>
    <r>
      <rPr>
        <b/>
        <sz val="10"/>
        <rFont val="Verdana"/>
        <family val="2"/>
      </rPr>
      <t>Elocal</t>
    </r>
    <r>
      <rPr>
        <b/>
        <vertAlign val="subscript"/>
        <sz val="10"/>
        <rFont val="Verdana"/>
        <family val="2"/>
      </rPr>
      <t>water,brush/mop+rinse</t>
    </r>
    <r>
      <rPr>
        <b/>
        <sz val="10"/>
        <rFont val="Verdana"/>
        <family val="2"/>
      </rPr>
      <t xml:space="preserve"> </t>
    </r>
    <r>
      <rPr>
        <sz val="10"/>
        <rFont val="Verdana"/>
        <family val="2"/>
      </rPr>
      <t>= n</t>
    </r>
    <r>
      <rPr>
        <vertAlign val="subscript"/>
        <sz val="10"/>
        <rFont val="Verdana"/>
        <family val="2"/>
      </rPr>
      <t>houses_applic_city</t>
    </r>
    <r>
      <rPr>
        <sz val="10"/>
        <rFont val="Verdana"/>
        <family val="2"/>
      </rPr>
      <t xml:space="preserve"> * (Elocal</t>
    </r>
    <r>
      <rPr>
        <vertAlign val="subscript"/>
        <sz val="10"/>
        <rFont val="Verdana"/>
        <family val="2"/>
      </rPr>
      <t xml:space="preserve">brush/mop_dripping_r </t>
    </r>
    <r>
      <rPr>
        <sz val="10"/>
        <rFont val="Verdana"/>
        <family val="2"/>
      </rPr>
      <t>+ Elocal</t>
    </r>
    <r>
      <rPr>
        <vertAlign val="subscript"/>
        <sz val="10"/>
        <rFont val="Verdana"/>
        <family val="2"/>
      </rPr>
      <t>rinse_runoff_r</t>
    </r>
    <r>
      <rPr>
        <sz val="10"/>
        <rFont val="Verdana"/>
        <family val="2"/>
      </rPr>
      <t>)</t>
    </r>
  </si>
  <si>
    <r>
      <rPr>
        <b/>
        <sz val="10"/>
        <rFont val="Verdana"/>
        <family val="2"/>
      </rPr>
      <t>Elocal</t>
    </r>
    <r>
      <rPr>
        <b/>
        <vertAlign val="subscript"/>
        <sz val="10"/>
        <rFont val="Verdana"/>
        <family val="2"/>
      </rPr>
      <t>water,leaching,TIME</t>
    </r>
    <r>
      <rPr>
        <b/>
        <sz val="10"/>
        <rFont val="Verdana"/>
        <family val="2"/>
      </rPr>
      <t xml:space="preserve"> </t>
    </r>
    <r>
      <rPr>
        <sz val="10"/>
        <rFont val="Verdana"/>
        <family val="2"/>
      </rPr>
      <t>= N</t>
    </r>
    <r>
      <rPr>
        <vertAlign val="subscript"/>
        <sz val="10"/>
        <rFont val="Verdana"/>
        <family val="2"/>
      </rPr>
      <t>house</t>
    </r>
    <r>
      <rPr>
        <sz val="10"/>
        <rFont val="Verdana"/>
        <family val="2"/>
      </rPr>
      <t xml:space="preserve"> * f</t>
    </r>
    <r>
      <rPr>
        <vertAlign val="subscript"/>
        <sz val="10"/>
        <rFont val="Verdana"/>
        <family val="2"/>
      </rPr>
      <t>house</t>
    </r>
    <r>
      <rPr>
        <sz val="10"/>
        <rFont val="Verdana"/>
        <family val="2"/>
      </rPr>
      <t xml:space="preserve"> * Elocal</t>
    </r>
    <r>
      <rPr>
        <vertAlign val="subscript"/>
        <sz val="10"/>
        <rFont val="Verdana"/>
        <family val="2"/>
      </rPr>
      <t>leach,TIME_r</t>
    </r>
  </si>
  <si>
    <t>Local daily emission of (active) substance to the sewer, due to leaching from roofs over the assessment period</t>
  </si>
  <si>
    <t>Local emission of (active) substance to adjacent soil, due to spraying application of a roof (only emissions falling in the adjacent soil: runoff from roof spraying)</t>
  </si>
  <si>
    <r>
      <rPr>
        <b/>
        <sz val="10"/>
        <rFont val="Verdana"/>
        <family val="2"/>
      </rPr>
      <t>Elocal</t>
    </r>
    <r>
      <rPr>
        <b/>
        <vertAlign val="subscript"/>
        <sz val="10"/>
        <rFont val="Verdana"/>
        <family val="2"/>
      </rPr>
      <t>soil,spray_adjacent</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spray_runoff_r</t>
    </r>
  </si>
  <si>
    <t>Local emission of (active) substance to distant soil, due to spraying application of a roof (only emissions falling in the distant soil: drift from roof spraying only)</t>
  </si>
  <si>
    <t>Local emission of (active) substance to soil, due to application by brushing/mopping of a roof</t>
  </si>
  <si>
    <r>
      <rPr>
        <b/>
        <sz val="10"/>
        <rFont val="Verdana"/>
        <family val="2"/>
      </rPr>
      <t>Elocal</t>
    </r>
    <r>
      <rPr>
        <b/>
        <vertAlign val="subscript"/>
        <sz val="10"/>
        <rFont val="Verdana"/>
        <family val="2"/>
      </rPr>
      <t>soil,brush/mop+rinse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brush/mop_dripping_r</t>
    </r>
  </si>
  <si>
    <t>Local emission of (active) substance to soil, due to rinsing of a roof</t>
  </si>
  <si>
    <r>
      <rPr>
        <b/>
        <sz val="10"/>
        <rFont val="Verdana"/>
        <family val="2"/>
      </rPr>
      <t>Elocal</t>
    </r>
    <r>
      <rPr>
        <b/>
        <vertAlign val="subscript"/>
        <sz val="10"/>
        <rFont val="Verdana"/>
        <family val="2"/>
      </rPr>
      <t>soil,spray+rinse</t>
    </r>
    <r>
      <rPr>
        <b/>
        <sz val="10"/>
        <rFont val="Verdana"/>
        <family val="2"/>
      </rPr>
      <t xml:space="preserve"> </t>
    </r>
    <r>
      <rPr>
        <sz val="10"/>
        <rFont val="Verdana"/>
        <family val="2"/>
      </rPr>
      <t>= n</t>
    </r>
    <r>
      <rPr>
        <vertAlign val="subscript"/>
        <sz val="10"/>
        <rFont val="Verdana"/>
        <family val="2"/>
      </rPr>
      <t>houses_applic_countryside</t>
    </r>
    <r>
      <rPr>
        <sz val="10"/>
        <rFont val="Verdana"/>
        <family val="2"/>
      </rPr>
      <t xml:space="preserve"> * Elocal</t>
    </r>
    <r>
      <rPr>
        <vertAlign val="subscript"/>
        <sz val="10"/>
        <rFont val="Verdana"/>
        <family val="2"/>
      </rPr>
      <t>rinse_runoff_r</t>
    </r>
  </si>
  <si>
    <t>Local emission of (active) substance to soil, due to leaching from a roof over the assessment period</t>
  </si>
  <si>
    <r>
      <rPr>
        <b/>
        <sz val="10"/>
        <rFont val="Verdana"/>
        <family val="2"/>
      </rPr>
      <t>Elocal</t>
    </r>
    <r>
      <rPr>
        <b/>
        <vertAlign val="subscript"/>
        <sz val="10"/>
        <rFont val="Verdana"/>
        <family val="2"/>
      </rPr>
      <t xml:space="preserve">soil,leaching,TIME </t>
    </r>
    <r>
      <rPr>
        <sz val="10"/>
        <rFont val="Verdana"/>
        <family val="2"/>
      </rPr>
      <t>= Elocal</t>
    </r>
    <r>
      <rPr>
        <vertAlign val="subscript"/>
        <sz val="10"/>
        <rFont val="Verdana"/>
        <family val="2"/>
      </rPr>
      <t xml:space="preserve">leach,TIME_f </t>
    </r>
    <r>
      <rPr>
        <sz val="10"/>
        <rFont val="Verdana"/>
        <family val="2"/>
      </rPr>
      <t>+ Elocal</t>
    </r>
    <r>
      <rPr>
        <vertAlign val="subscript"/>
        <sz val="10"/>
        <rFont val="Verdana"/>
        <family val="2"/>
      </rPr>
      <t xml:space="preserve">leach,TIME_r </t>
    </r>
  </si>
  <si>
    <r>
      <rPr>
        <b/>
        <sz val="10"/>
        <rFont val="Verdana"/>
        <family val="2"/>
      </rPr>
      <t>Elocal</t>
    </r>
    <r>
      <rPr>
        <b/>
        <vertAlign val="subscript"/>
        <sz val="10"/>
        <rFont val="Verdana"/>
        <family val="2"/>
      </rPr>
      <t>soil,leaching,TIME =</t>
    </r>
    <r>
      <rPr>
        <sz val="10"/>
        <rFont val="Verdana"/>
        <family val="2"/>
      </rPr>
      <t xml:space="preserve"> Elocal</t>
    </r>
    <r>
      <rPr>
        <vertAlign val="subscript"/>
        <sz val="10"/>
        <rFont val="Verdana"/>
        <family val="2"/>
      </rPr>
      <t xml:space="preserve">leach,TIME_r </t>
    </r>
  </si>
  <si>
    <t>Local emission of (active) substance to soil, due to leaching from the façade of a house over the assessment period</t>
  </si>
  <si>
    <r>
      <t>Elocal</t>
    </r>
    <r>
      <rPr>
        <vertAlign val="subscript"/>
        <sz val="10"/>
        <rFont val="Verdana"/>
        <family val="2"/>
      </rPr>
      <t>leach,TIME_f</t>
    </r>
    <r>
      <rPr>
        <sz val="10"/>
        <rFont val="Verdana"/>
        <family val="2"/>
      </rPr>
      <t xml:space="preserve"> </t>
    </r>
  </si>
  <si>
    <r>
      <t xml:space="preserve">
</t>
    </r>
    <r>
      <rPr>
        <b/>
        <sz val="10"/>
        <rFont val="Verdana"/>
        <family val="2"/>
      </rPr>
      <t>Elocal</t>
    </r>
    <r>
      <rPr>
        <b/>
        <vertAlign val="subscript"/>
        <sz val="10"/>
        <rFont val="Verdana"/>
        <family val="2"/>
      </rPr>
      <t>leach,TIME_f</t>
    </r>
    <r>
      <rPr>
        <sz val="10"/>
        <rFont val="Verdana"/>
        <family val="2"/>
      </rPr>
      <t xml:space="preserve"> = Q*</t>
    </r>
    <r>
      <rPr>
        <vertAlign val="subscript"/>
        <sz val="10"/>
        <rFont val="Verdana"/>
        <family val="2"/>
      </rPr>
      <t>leach,façade</t>
    </r>
    <r>
      <rPr>
        <sz val="10"/>
        <rFont val="Verdana"/>
        <family val="2"/>
      </rPr>
      <t>* AREA</t>
    </r>
    <r>
      <rPr>
        <vertAlign val="subscript"/>
        <sz val="10"/>
        <rFont val="Verdana"/>
        <family val="2"/>
      </rPr>
      <t>façade</t>
    </r>
    <r>
      <rPr>
        <sz val="10"/>
        <rFont val="Verdana"/>
        <family val="2"/>
      </rPr>
      <t xml:space="preserve"> / TIME - If leaching data is available and Elocal</t>
    </r>
    <r>
      <rPr>
        <vertAlign val="subscript"/>
        <sz val="10"/>
        <rFont val="Verdana"/>
        <family val="2"/>
      </rPr>
      <t>leach,TIME</t>
    </r>
    <r>
      <rPr>
        <sz val="10"/>
        <rFont val="Verdana"/>
        <family val="2"/>
      </rPr>
      <t xml:space="preserve"> = Q*</t>
    </r>
    <r>
      <rPr>
        <vertAlign val="subscript"/>
        <sz val="10"/>
        <rFont val="Verdana"/>
        <family val="2"/>
      </rPr>
      <t>leach,façade</t>
    </r>
    <r>
      <rPr>
        <sz val="10"/>
        <rFont val="Verdana"/>
        <family val="2"/>
      </rPr>
      <t>* AREA</t>
    </r>
    <r>
      <rPr>
        <vertAlign val="subscript"/>
        <sz val="10"/>
        <rFont val="Verdana"/>
        <family val="2"/>
      </rPr>
      <t>façade</t>
    </r>
    <r>
      <rPr>
        <sz val="10"/>
        <rFont val="Verdana"/>
        <family val="2"/>
      </rPr>
      <t xml:space="preserve"> / TIME </t>
    </r>
    <r>
      <rPr>
        <sz val="10"/>
        <rFont val="Calibri"/>
        <family val="2"/>
      </rPr>
      <t>≤</t>
    </r>
    <r>
      <rPr>
        <sz val="10"/>
        <rFont val="Verdana"/>
        <family val="2"/>
      </rPr>
      <t xml:space="preserve"> Elocal</t>
    </r>
    <r>
      <rPr>
        <vertAlign val="subscript"/>
        <sz val="10"/>
        <rFont val="Verdana"/>
        <family val="2"/>
      </rPr>
      <t>leach,TIME</t>
    </r>
    <r>
      <rPr>
        <sz val="10"/>
        <rFont val="Verdana"/>
        <family val="2"/>
      </rPr>
      <t xml:space="preserve"> =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t>
    </r>
    <r>
      <rPr>
        <vertAlign val="subscript"/>
        <sz val="10"/>
        <rFont val="Verdana"/>
        <family val="2"/>
      </rPr>
      <t>leached</t>
    </r>
    <r>
      <rPr>
        <sz val="10"/>
        <rFont val="Verdana"/>
        <family val="2"/>
      </rPr>
      <t xml:space="preserve"> * 10</t>
    </r>
    <r>
      <rPr>
        <vertAlign val="superscript"/>
        <sz val="10"/>
        <rFont val="Verdana"/>
        <family val="2"/>
      </rPr>
      <t>3</t>
    </r>
    <r>
      <rPr>
        <sz val="10"/>
        <rFont val="Verdana"/>
        <family val="2"/>
      </rPr>
      <t xml:space="preserve">/ TIME
otherwise </t>
    </r>
    <r>
      <rPr>
        <b/>
        <sz val="10"/>
        <rFont val="Verdana"/>
        <family val="2"/>
      </rPr>
      <t>Elocal</t>
    </r>
    <r>
      <rPr>
        <b/>
        <vertAlign val="subscript"/>
        <sz val="10"/>
        <rFont val="Verdana"/>
        <family val="2"/>
      </rPr>
      <t>leach,TIME_f</t>
    </r>
    <r>
      <rPr>
        <b/>
        <sz val="10"/>
        <rFont val="Verdana"/>
        <family val="2"/>
      </rPr>
      <t xml:space="preserve"> </t>
    </r>
    <r>
      <rPr>
        <sz val="10"/>
        <rFont val="Verdana"/>
        <family val="2"/>
      </rPr>
      <t>= AREA</t>
    </r>
    <r>
      <rPr>
        <vertAlign val="subscript"/>
        <sz val="10"/>
        <rFont val="Verdana"/>
        <family val="2"/>
      </rPr>
      <t>façade</t>
    </r>
    <r>
      <rPr>
        <sz val="10"/>
        <rFont val="Verdana"/>
        <family val="2"/>
      </rPr>
      <t xml:space="preserve"> * V</t>
    </r>
    <r>
      <rPr>
        <vertAlign val="subscript"/>
        <sz val="10"/>
        <rFont val="Verdana"/>
        <family val="2"/>
      </rPr>
      <t>form</t>
    </r>
    <r>
      <rPr>
        <sz val="10"/>
        <rFont val="Verdana"/>
        <family val="2"/>
      </rPr>
      <t xml:space="preserve"> * F</t>
    </r>
    <r>
      <rPr>
        <vertAlign val="subscript"/>
        <sz val="10"/>
        <rFont val="Verdana"/>
        <family val="2"/>
      </rPr>
      <t>form</t>
    </r>
    <r>
      <rPr>
        <sz val="10"/>
        <rFont val="Verdana"/>
        <family val="2"/>
      </rPr>
      <t xml:space="preserve"> * RHO</t>
    </r>
    <r>
      <rPr>
        <vertAlign val="subscript"/>
        <sz val="10"/>
        <rFont val="Verdana"/>
        <family val="2"/>
      </rPr>
      <t>form</t>
    </r>
    <r>
      <rPr>
        <sz val="10"/>
        <rFont val="Verdana"/>
        <family val="2"/>
      </rPr>
      <t xml:space="preserve"> * F</t>
    </r>
    <r>
      <rPr>
        <vertAlign val="subscript"/>
        <sz val="10"/>
        <rFont val="Verdana"/>
        <family val="2"/>
      </rPr>
      <t>leached</t>
    </r>
    <r>
      <rPr>
        <sz val="10"/>
        <rFont val="Verdana"/>
        <family val="2"/>
      </rPr>
      <t xml:space="preserve"> * 10</t>
    </r>
    <r>
      <rPr>
        <vertAlign val="superscript"/>
        <sz val="10"/>
        <rFont val="Verdana"/>
        <family val="2"/>
      </rPr>
      <t>3</t>
    </r>
    <r>
      <rPr>
        <sz val="10"/>
        <rFont val="Verdana"/>
        <family val="2"/>
      </rPr>
      <t>/ TIME</t>
    </r>
  </si>
  <si>
    <r>
      <rPr>
        <b/>
        <sz val="10"/>
        <rFont val="Verdana"/>
        <family val="2"/>
      </rPr>
      <t>Elocal</t>
    </r>
    <r>
      <rPr>
        <b/>
        <vertAlign val="subscript"/>
        <sz val="10"/>
        <rFont val="Verdana"/>
        <family val="2"/>
      </rPr>
      <t xml:space="preserve">soil,leaching,TIME </t>
    </r>
    <r>
      <rPr>
        <sz val="10"/>
        <rFont val="Verdana"/>
        <family val="2"/>
      </rPr>
      <t>= Elocal</t>
    </r>
    <r>
      <rPr>
        <vertAlign val="subscript"/>
        <sz val="10"/>
        <rFont val="Verdana"/>
        <family val="2"/>
      </rPr>
      <t>leach,TIME_f</t>
    </r>
  </si>
  <si>
    <t>Concentration in adjacent local soil at the end of the day due to spraying application of a roof</t>
  </si>
  <si>
    <t>Concentration in distant local soil at the end of the day due to spraying application of a roof</t>
  </si>
  <si>
    <t>Concentration in adjacent local soil at the end of the day due to application by brushing/mopping of a roof</t>
  </si>
  <si>
    <t>Concentration in adjacent local soil at the end of the day due to rinsing of a roof</t>
  </si>
  <si>
    <t>Concentration in adjacent local soil at the end of the day, due to spraying application and rinsing of a roof</t>
  </si>
  <si>
    <t>Concentration in adjacent local soil at the end of the day, due to brushing/mopping application and rinsing of a roof</t>
  </si>
  <si>
    <r>
      <rPr>
        <b/>
        <sz val="10"/>
        <rFont val="Verdana"/>
        <family val="2"/>
      </rPr>
      <t>Clocal</t>
    </r>
    <r>
      <rPr>
        <b/>
        <vertAlign val="subscript"/>
        <sz val="10"/>
        <rFont val="Verdana"/>
        <family val="2"/>
      </rPr>
      <t>soil,leaching,TIME_adjacent</t>
    </r>
    <r>
      <rPr>
        <sz val="10"/>
        <rFont val="Verdana"/>
        <family val="2"/>
      </rPr>
      <t xml:space="preserve"> = Elocal</t>
    </r>
    <r>
      <rPr>
        <vertAlign val="subscript"/>
        <sz val="10"/>
        <rFont val="Verdana"/>
        <family val="2"/>
      </rPr>
      <t>soil,leaching,TIME</t>
    </r>
    <r>
      <rPr>
        <sz val="10"/>
        <rFont val="Verdana"/>
        <family val="2"/>
      </rPr>
      <t xml:space="preserve"> * TIME/ (V</t>
    </r>
    <r>
      <rPr>
        <vertAlign val="subscript"/>
        <sz val="10"/>
        <rFont val="Verdana"/>
        <family val="2"/>
      </rPr>
      <t xml:space="preserve">soil_adjacent </t>
    </r>
    <r>
      <rPr>
        <sz val="10"/>
        <rFont val="Verdana"/>
        <family val="2"/>
      </rPr>
      <t>* RHO</t>
    </r>
    <r>
      <rPr>
        <vertAlign val="subscript"/>
        <sz val="10"/>
        <rFont val="Verdana"/>
        <family val="2"/>
      </rPr>
      <t>soil</t>
    </r>
    <r>
      <rPr>
        <sz val="10"/>
        <rFont val="Verdana"/>
        <family val="2"/>
      </rPr>
      <t>)</t>
    </r>
  </si>
  <si>
    <r>
      <rPr>
        <b/>
        <sz val="10"/>
        <rFont val="Verdana"/>
        <family val="2"/>
      </rPr>
      <t>Clocal</t>
    </r>
    <r>
      <rPr>
        <b/>
        <vertAlign val="subscript"/>
        <sz val="10"/>
        <rFont val="Verdana"/>
        <family val="2"/>
      </rPr>
      <t>soil,leaching,TIME</t>
    </r>
    <r>
      <rPr>
        <sz val="10"/>
        <rFont val="Verdana"/>
        <family val="2"/>
      </rPr>
      <t xml:space="preserve"> = Elocal</t>
    </r>
    <r>
      <rPr>
        <vertAlign val="subscript"/>
        <sz val="10"/>
        <rFont val="Verdana"/>
        <family val="2"/>
      </rPr>
      <t>soil,leaching,TIME</t>
    </r>
    <r>
      <rPr>
        <sz val="10"/>
        <rFont val="Verdana"/>
        <family val="2"/>
      </rPr>
      <t xml:space="preserve"> * TIME/ (V</t>
    </r>
    <r>
      <rPr>
        <vertAlign val="subscript"/>
        <sz val="10"/>
        <rFont val="Verdana"/>
        <family val="2"/>
      </rPr>
      <t xml:space="preserve">soil </t>
    </r>
    <r>
      <rPr>
        <sz val="10"/>
        <rFont val="Verdana"/>
        <family val="2"/>
      </rPr>
      <t>* RHO</t>
    </r>
    <r>
      <rPr>
        <vertAlign val="subscript"/>
        <sz val="10"/>
        <rFont val="Verdana"/>
        <family val="2"/>
      </rPr>
      <t>soil</t>
    </r>
    <r>
      <rPr>
        <sz val="10"/>
        <rFont val="Verdana"/>
        <family val="2"/>
      </rPr>
      <t>)</t>
    </r>
  </si>
  <si>
    <t>Spreadsheets "PT2-treatm.against algae-façade/roof/house"</t>
  </si>
  <si>
    <t>v1.5</t>
  </si>
  <si>
    <t>The tabs 'Treatmt agst algae-spray&amp;rinse', 'T agst algae-serv life-countrys' and 'T agst algae-serv life-city' were deleted and three new tabs were introduced to cover the treatment against algae (façade, roof and house, respectively).</t>
  </si>
  <si>
    <t xml:space="preserve">Emission scenario for calculating the releases from the treatment of a house façade (curative treatment) </t>
  </si>
  <si>
    <r>
      <t>Emission scenario for calculating the releases from the treatment of a house roof (curative treatment)</t>
    </r>
    <r>
      <rPr>
        <b/>
        <strike/>
        <sz val="14"/>
        <color theme="0"/>
        <rFont val="Verdana"/>
        <family val="2"/>
      </rPr>
      <t xml:space="preserve"> </t>
    </r>
  </si>
  <si>
    <t xml:space="preserve">Emission scenario for calculating the releases from the treatment of a house roof (curative treatment) </t>
  </si>
  <si>
    <t xml:space="preserve">Emission scenario for calculating the releases from the treatment of a house façade and roof (curative treatment) </t>
  </si>
  <si>
    <t>This workbook provides a calculation tool for estimating the environmental releases from the use of private and public health area disinfectants and other biocidal products. It consists of fifteen spreadsheets, covering the emission scenarios described in the Emission Scenario Documents (below), the private pools scenarios (according to the Technical Agreements for Biocides (TAB)) and the treatment against algae scenarios discussed at the AHEE-4 meeting (meeting of the Ad-hoc Environmental Exposure Working Group of the Biocidal Products Committee, 2020). Whenever changes have been introduced by the TAB these are mentioned in the scenarios affected.
This is not a standalone document. It is a calculation tool and it should be used in combination with the ESD, which contains the background information that needs to be taken into account in order to correctly use this spreadsheet.</t>
  </si>
  <si>
    <r>
      <t>Emissions from leaching should be calculated in case of no rinsing step (in this case set above F</t>
    </r>
    <r>
      <rPr>
        <vertAlign val="subscript"/>
        <sz val="10"/>
        <color rgb="FFFF0000"/>
        <rFont val="Verdana"/>
        <family val="2"/>
      </rPr>
      <t>rinse</t>
    </r>
    <r>
      <rPr>
        <sz val="10"/>
        <color rgb="FFFF0000"/>
        <rFont val="Verdana"/>
        <family val="2"/>
      </rPr>
      <t xml:space="preserve"> to zero) or when product is left on the surface after rinsing (the remaining product leaches out in-between applications). It might also be necessary to calculate leaching if the rinsing scenario results in unacceptable risks in cases where rinsing is not intended but the rinsing scenario is calculated as a worst-case representing a heavy rain.</t>
    </r>
  </si>
  <si>
    <r>
      <rPr>
        <b/>
        <sz val="10"/>
        <rFont val="Verdana"/>
        <family val="2"/>
      </rPr>
      <t>Clocal</t>
    </r>
    <r>
      <rPr>
        <b/>
        <vertAlign val="subscript"/>
        <sz val="10"/>
        <rFont val="Verdana"/>
        <family val="2"/>
      </rPr>
      <t>soil,TIME_distant</t>
    </r>
    <r>
      <rPr>
        <sz val="10"/>
        <rFont val="Verdana"/>
        <family val="2"/>
      </rPr>
      <t xml:space="preserve"> = Clocal</t>
    </r>
    <r>
      <rPr>
        <vertAlign val="subscript"/>
        <sz val="10"/>
        <rFont val="Verdana"/>
        <family val="2"/>
      </rPr>
      <t>_soil_spray_distant</t>
    </r>
    <r>
      <rPr>
        <sz val="10"/>
        <rFont val="Verdana"/>
        <family val="2"/>
      </rPr>
      <t xml:space="preserve"> * e</t>
    </r>
    <r>
      <rPr>
        <vertAlign val="superscript"/>
        <sz val="10"/>
        <rFont val="Verdana"/>
        <family val="2"/>
      </rPr>
      <t xml:space="preserve">-TIME*k
</t>
    </r>
    <r>
      <rPr>
        <sz val="10"/>
        <rFont val="Verdana"/>
        <family val="2"/>
      </rPr>
      <t xml:space="preserve">
</t>
    </r>
    <r>
      <rPr>
        <sz val="10"/>
        <color rgb="FFFF0000"/>
        <rFont val="Verdana"/>
        <family val="2"/>
      </rPr>
      <t>The emission to distant soil results only from application (by spraying), not from service life. Therefore it should be considered whether concentration after removal is relevant.</t>
    </r>
  </si>
  <si>
    <t>v1.6</t>
  </si>
  <si>
    <r>
      <t xml:space="preserve">In the sheet "PT2-treatm.against algae-house", the calculations for </t>
    </r>
    <r>
      <rPr>
        <i/>
        <sz val="10"/>
        <color theme="1"/>
        <rFont val="Verdana"/>
        <family val="2"/>
      </rPr>
      <t xml:space="preserve">Elocal leach,TIME,f </t>
    </r>
    <r>
      <rPr>
        <sz val="10"/>
        <color theme="1"/>
        <rFont val="Verdana"/>
        <family val="2"/>
      </rPr>
      <t xml:space="preserve">and </t>
    </r>
    <r>
      <rPr>
        <i/>
        <sz val="10"/>
        <color theme="1"/>
        <rFont val="Verdana"/>
        <family val="2"/>
      </rPr>
      <t xml:space="preserve">Elocal leach,TIME,r </t>
    </r>
    <r>
      <rPr>
        <sz val="10"/>
        <color theme="1"/>
        <rFont val="Verdana"/>
        <family val="2"/>
      </rPr>
      <t>were corrected to include the parameter</t>
    </r>
    <r>
      <rPr>
        <i/>
        <sz val="10"/>
        <color theme="1"/>
        <rFont val="Verdana"/>
        <family val="2"/>
      </rPr>
      <t xml:space="preserve"> RHOform. </t>
    </r>
  </si>
  <si>
    <t>In the sheet "PT2-sanitary purposes", the Fdisit, Fwater and Fair fractions for consumption based approach (lines 106, 108, and 110) were set back to the default values (0, 1, and 0,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</si>
</sst>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6" x14ac:knownFonts="1">
    <font>
      <sz val="10"/>
      <color theme="1"/>
      <name val="Verdana"/>
      <family val="2"/>
    </font>
    <font>
      <sz val="10"/>
      <color rgb="FF3F3F76"/>
      <name val="Verdana"/>
      <family val="2"/>
    </font>
    <font>
      <b/>
      <sz val="10"/>
      <color rgb="FF3F3F3F"/>
      <name val="Verdana"/>
      <family val="2"/>
    </font>
    <font>
      <b/>
      <sz val="10"/>
      <color theme="0"/>
      <name val="Verdana"/>
      <family val="2"/>
    </font>
    <font>
      <sz val="10"/>
      <color rgb="FFFF0000"/>
      <name val="Verdana"/>
      <family val="2"/>
    </font>
    <font>
      <b/>
      <sz val="10"/>
      <color theme="1"/>
      <name val="Verdana"/>
      <family val="2"/>
    </font>
    <font>
      <sz val="12"/>
      <color theme="1"/>
      <name val="Verdana"/>
      <family val="2"/>
    </font>
    <font>
      <sz val="10"/>
      <name val="Verdana"/>
      <family val="2"/>
    </font>
    <font>
      <i/>
      <sz val="10"/>
      <color theme="1"/>
      <name val="Verdana"/>
      <family val="2"/>
    </font>
    <font>
      <i/>
      <sz val="10"/>
      <color rgb="FF0070C0"/>
      <name val="Verdana"/>
      <family val="2"/>
    </font>
    <font>
      <i/>
      <sz val="10"/>
      <color rgb="FFFF0000"/>
      <name val="Verdana"/>
      <family val="2"/>
    </font>
    <font>
      <i/>
      <sz val="10"/>
      <color theme="2" tint="-0.499984740745262"/>
      <name val="Verdana"/>
      <family val="2"/>
    </font>
    <font>
      <b/>
      <sz val="12"/>
      <color theme="0"/>
      <name val="Calibri"/>
      <family val="2"/>
      <scheme val="minor"/>
    </font>
    <font>
      <u/>
      <sz val="10"/>
      <color theme="10"/>
      <name val="Verdana"/>
      <family val="2"/>
    </font>
    <font>
      <u/>
      <sz val="10"/>
      <color theme="11"/>
      <name val="Verdana"/>
      <family val="2"/>
    </font>
    <font>
      <b/>
      <sz val="12"/>
      <color rgb="FFEFB011"/>
      <name val="Verdana"/>
      <family val="2"/>
    </font>
    <font>
      <b/>
      <i/>
      <sz val="10"/>
      <color rgb="FFEFB011"/>
      <name val="Verdana"/>
      <family val="2"/>
    </font>
    <font>
      <b/>
      <sz val="15"/>
      <color theme="3"/>
      <name val="Verdana"/>
      <family val="2"/>
    </font>
    <font>
      <b/>
      <sz val="11"/>
      <color theme="3"/>
      <name val="Verdana"/>
      <family val="2"/>
    </font>
    <font>
      <sz val="8"/>
      <color theme="1"/>
      <name val="Verdana"/>
      <family val="2"/>
    </font>
    <font>
      <vertAlign val="superscript"/>
      <sz val="10"/>
      <color theme="1"/>
      <name val="Verdana"/>
      <family val="2"/>
    </font>
    <font>
      <vertAlign val="subscript"/>
      <sz val="10"/>
      <color theme="1"/>
      <name val="Verdana"/>
      <family val="2"/>
    </font>
    <font>
      <b/>
      <vertAlign val="subscript"/>
      <sz val="10"/>
      <color theme="1"/>
      <name val="Verdana"/>
      <family val="2"/>
    </font>
    <font>
      <b/>
      <sz val="10"/>
      <name val="Verdana"/>
      <family val="2"/>
    </font>
    <font>
      <b/>
      <sz val="12"/>
      <color theme="0"/>
      <name val="Verdana"/>
      <family val="2"/>
    </font>
    <font>
      <b/>
      <i/>
      <sz val="10"/>
      <color rgb="FFFF0000"/>
      <name val="Verdana"/>
      <family val="2"/>
    </font>
    <font>
      <vertAlign val="subscript"/>
      <sz val="10"/>
      <name val="Verdana"/>
      <family val="2"/>
    </font>
    <font>
      <vertAlign val="superscript"/>
      <sz val="10"/>
      <name val="Verdana"/>
      <family val="2"/>
    </font>
    <font>
      <b/>
      <vertAlign val="subscript"/>
      <sz val="10"/>
      <name val="Verdana"/>
      <family val="2"/>
    </font>
    <font>
      <i/>
      <sz val="10"/>
      <name val="Verdana"/>
      <family val="2"/>
    </font>
    <font>
      <i/>
      <vertAlign val="superscript"/>
      <sz val="10"/>
      <color rgb="FF0070C0"/>
      <name val="Verdana"/>
      <family val="2"/>
    </font>
    <font>
      <b/>
      <vertAlign val="subscript"/>
      <sz val="8"/>
      <color theme="1"/>
      <name val="Verdana"/>
      <family val="2"/>
    </font>
    <font>
      <b/>
      <i/>
      <sz val="10"/>
      <color theme="1"/>
      <name val="Verdana"/>
      <family val="2"/>
    </font>
    <font>
      <i/>
      <vertAlign val="subscript"/>
      <sz val="10"/>
      <color rgb="FF0070C0"/>
      <name val="Verdana"/>
      <family val="2"/>
    </font>
    <font>
      <b/>
      <sz val="10"/>
      <color rgb="FFFF0000"/>
      <name val="Verdana"/>
      <family val="2"/>
    </font>
    <font>
      <b/>
      <sz val="10"/>
      <color rgb="FFFA7D00"/>
      <name val="Verdana"/>
      <family val="2"/>
    </font>
    <font>
      <sz val="10"/>
      <name val="Arial"/>
      <family val="2"/>
    </font>
    <font>
      <sz val="10"/>
      <name val="Arial"/>
      <family val="2"/>
    </font>
    <font>
      <b/>
      <sz val="14"/>
      <color theme="1"/>
      <name val="Verdana"/>
      <family val="2"/>
    </font>
    <font>
      <sz val="10"/>
      <color rgb="FF00B050"/>
      <name val="Verdana"/>
      <family val="2"/>
    </font>
    <font>
      <b/>
      <i/>
      <sz val="10"/>
      <color rgb="FF00B050"/>
      <name val="Verdana"/>
      <family val="2"/>
    </font>
    <font>
      <sz val="11"/>
      <color theme="1"/>
      <name val="Verdana"/>
      <family val="2"/>
    </font>
    <font>
      <b/>
      <sz val="16"/>
      <color theme="3"/>
      <name val="Verdana"/>
      <family val="2"/>
    </font>
    <font>
      <b/>
      <sz val="14"/>
      <color theme="0"/>
      <name val="Verdana"/>
      <family val="2"/>
    </font>
    <font>
      <b/>
      <sz val="11"/>
      <color rgb="FFFF0000"/>
      <name val="Verdana"/>
      <family val="2"/>
    </font>
    <font>
      <sz val="11"/>
      <color rgb="FFFF0000"/>
      <name val="Verdana"/>
      <family val="2"/>
    </font>
    <font>
      <b/>
      <sz val="14"/>
      <color theme="3"/>
      <name val="Verdana"/>
      <family val="2"/>
    </font>
    <font>
      <b/>
      <sz val="10"/>
      <color rgb="FFEFB011"/>
      <name val="Verdana"/>
      <family val="2"/>
    </font>
    <font>
      <b/>
      <sz val="11"/>
      <color theme="1"/>
      <name val="Verdana"/>
      <family val="2"/>
    </font>
    <font>
      <u/>
      <sz val="12"/>
      <color theme="10"/>
      <name val="Verdana"/>
      <family val="2"/>
    </font>
    <font>
      <b/>
      <i/>
      <sz val="11"/>
      <name val="Verdana"/>
      <family val="2"/>
    </font>
    <font>
      <sz val="11"/>
      <name val="Verdana"/>
      <family val="2"/>
    </font>
    <font>
      <vertAlign val="subscript"/>
      <sz val="11"/>
      <color theme="1"/>
      <name val="Verdana"/>
      <family val="2"/>
    </font>
    <font>
      <b/>
      <vertAlign val="subscript"/>
      <sz val="10"/>
      <color rgb="FF000000"/>
      <name val="Verdana"/>
      <family val="2"/>
    </font>
    <font>
      <sz val="10"/>
      <color rgb="FF000000"/>
      <name val="Verdana"/>
      <family val="2"/>
    </font>
    <font>
      <vertAlign val="subscript"/>
      <sz val="10"/>
      <color rgb="FF000000"/>
      <name val="Verdana"/>
      <family val="2"/>
    </font>
    <font>
      <sz val="11"/>
      <color rgb="FFFA7D00"/>
      <name val="Calibri"/>
      <family val="2"/>
      <scheme val="minor"/>
    </font>
    <font>
      <b/>
      <sz val="10"/>
      <color rgb="FF000000"/>
      <name val="Verdana"/>
      <family val="2"/>
    </font>
    <font>
      <u/>
      <sz val="10"/>
      <color theme="1"/>
      <name val="Verdana"/>
      <family val="2"/>
    </font>
    <font>
      <u/>
      <sz val="10"/>
      <name val="Verdana"/>
      <family val="2"/>
    </font>
    <font>
      <sz val="10"/>
      <color rgb="FF0070C0"/>
      <name val="Verdana"/>
      <family val="2"/>
    </font>
    <font>
      <b/>
      <vertAlign val="superscript"/>
      <sz val="10"/>
      <color theme="1"/>
      <name val="Verdana"/>
      <family val="2"/>
    </font>
    <font>
      <sz val="10"/>
      <color theme="3"/>
      <name val="Verdana"/>
      <family val="2"/>
    </font>
    <font>
      <b/>
      <sz val="14"/>
      <color theme="4" tint="-0.499984740745262"/>
      <name val="Verdana"/>
      <family val="2"/>
    </font>
    <font>
      <u/>
      <sz val="11"/>
      <color theme="1"/>
      <name val="Verdana"/>
      <family val="2"/>
    </font>
    <font>
      <b/>
      <sz val="16"/>
      <color rgb="FFFF0000"/>
      <name val="Verdana"/>
      <family val="2"/>
    </font>
    <font>
      <b/>
      <sz val="16"/>
      <color theme="4" tint="-0.249977111117893"/>
      <name val="Verdana"/>
      <family val="2"/>
    </font>
    <font>
      <b/>
      <strike/>
      <sz val="14"/>
      <color theme="0"/>
      <name val="Verdana"/>
      <family val="2"/>
    </font>
    <font>
      <b/>
      <sz val="11"/>
      <color theme="0"/>
      <name val="Calibri"/>
      <family val="2"/>
      <scheme val="minor"/>
    </font>
    <font>
      <b/>
      <sz val="11"/>
      <name val="Calibri"/>
      <family val="2"/>
      <scheme val="minor"/>
    </font>
    <font>
      <b/>
      <sz val="11"/>
      <color rgb="FFFA7D00"/>
      <name val="Calibri"/>
      <family val="2"/>
      <scheme val="minor"/>
    </font>
    <font>
      <strike/>
      <sz val="10"/>
      <name val="Verdana"/>
      <family val="2"/>
    </font>
    <font>
      <strike/>
      <sz val="10"/>
      <color rgb="FFFF0000"/>
      <name val="Verdana"/>
      <family val="2"/>
    </font>
    <font>
      <b/>
      <sz val="12"/>
      <color rgb="FF0070C0"/>
      <name val="Verdana"/>
      <family val="2"/>
    </font>
    <font>
      <sz val="10"/>
      <name val="Calibri"/>
      <family val="2"/>
    </font>
    <font>
      <vertAlign val="subscript"/>
      <sz val="10"/>
      <color rgb="FFFF0000"/>
      <name val="Verdana"/>
      <family val="2"/>
    </font>
  </fonts>
  <fills count="10">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theme="0" tint="-0.14999847407452621"/>
        <bgColor indexed="64"/>
      </patternFill>
    </fill>
    <fill>
      <patternFill patternType="solid">
        <fgColor rgb="FFA5A5A5"/>
      </patternFill>
    </fill>
    <fill>
      <patternFill patternType="solid">
        <fgColor rgb="FF0070C0"/>
        <bgColor indexed="64"/>
      </patternFill>
    </fill>
    <fill>
      <patternFill patternType="solid">
        <fgColor theme="4" tint="0.79998168889431442"/>
        <bgColor indexed="64"/>
      </patternFill>
    </fill>
    <fill>
      <patternFill patternType="solid">
        <fgColor rgb="FFEFB011"/>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rgb="FFFF800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right style="double">
        <color rgb="FF3F3F3F"/>
      </right>
      <top/>
      <bottom/>
      <diagonal/>
    </border>
    <border>
      <left style="thin">
        <color indexed="64"/>
      </left>
      <right style="thin">
        <color indexed="64"/>
      </right>
      <top style="thin">
        <color indexed="64"/>
      </top>
      <bottom style="medium">
        <color indexed="64"/>
      </bottom>
      <diagonal/>
    </border>
    <border>
      <left/>
      <right/>
      <top style="thin">
        <color rgb="FF3F3F3F"/>
      </top>
      <bottom/>
      <diagonal/>
    </border>
  </borders>
  <cellStyleXfs count="28">
    <xf numFmtId="0" fontId="0" fillId="0" borderId="0"/>
    <xf numFmtId="0" fontId="1" fillId="2" borderId="1" applyNumberFormat="0" applyAlignment="0" applyProtection="0"/>
    <xf numFmtId="0" fontId="2" fillId="3" borderId="2" applyNumberFormat="0" applyAlignment="0" applyProtection="0"/>
    <xf numFmtId="0" fontId="12" fillId="6" borderId="3"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7" fillId="0" borderId="5" applyNumberFormat="0" applyFill="0" applyAlignment="0" applyProtection="0"/>
    <xf numFmtId="0" fontId="18" fillId="0" borderId="0" applyNumberFormat="0" applyFill="0" applyBorder="0" applyAlignment="0" applyProtection="0"/>
    <xf numFmtId="0" fontId="13" fillId="0" borderId="0" applyNumberFormat="0" applyFill="0" applyBorder="0" applyAlignment="0" applyProtection="0"/>
    <xf numFmtId="0" fontId="35" fillId="3" borderId="1" applyNumberFormat="0" applyAlignment="0" applyProtection="0"/>
    <xf numFmtId="0" fontId="36" fillId="0" borderId="0"/>
    <xf numFmtId="0" fontId="37" fillId="0" borderId="0"/>
    <xf numFmtId="0" fontId="56" fillId="0" borderId="17" applyNumberFormat="0" applyFill="0" applyAlignment="0" applyProtection="0"/>
    <xf numFmtId="0" fontId="3" fillId="6" borderId="3" applyNumberFormat="0" applyAlignment="0" applyProtection="0"/>
    <xf numFmtId="0" fontId="68" fillId="6" borderId="3" applyNumberFormat="0" applyAlignment="0" applyProtection="0"/>
    <xf numFmtId="0" fontId="70" fillId="3" borderId="1" applyNumberFormat="0" applyAlignment="0" applyProtection="0"/>
  </cellStyleXfs>
  <cellXfs count="396">
    <xf numFmtId="0" fontId="0" fillId="0" borderId="0" xfId="0"/>
    <xf numFmtId="0" fontId="0" fillId="4" borderId="0" xfId="0" applyFill="1"/>
    <xf numFmtId="0" fontId="6" fillId="4" borderId="0" xfId="0" applyFont="1" applyFill="1"/>
    <xf numFmtId="0" fontId="0" fillId="5" borderId="0" xfId="0" applyFill="1" applyBorder="1"/>
    <xf numFmtId="0" fontId="8" fillId="5" borderId="0" xfId="0" applyFont="1" applyFill="1" applyBorder="1"/>
    <xf numFmtId="0" fontId="5" fillId="5" borderId="4" xfId="0" applyFont="1" applyFill="1" applyBorder="1"/>
    <xf numFmtId="0" fontId="0" fillId="4" borderId="0" xfId="0" applyFill="1" applyBorder="1"/>
    <xf numFmtId="0" fontId="6" fillId="4" borderId="0" xfId="0" applyFont="1" applyFill="1" applyBorder="1"/>
    <xf numFmtId="0" fontId="0" fillId="4" borderId="0" xfId="0" applyFont="1" applyFill="1" applyBorder="1" applyAlignment="1"/>
    <xf numFmtId="0" fontId="0" fillId="4" borderId="0" xfId="0" applyFill="1" applyAlignment="1">
      <alignment horizontal="left"/>
    </xf>
    <xf numFmtId="0" fontId="0" fillId="4" borderId="0" xfId="0" applyFill="1" applyBorder="1" applyAlignment="1">
      <alignment horizontal="left"/>
    </xf>
    <xf numFmtId="0" fontId="0" fillId="0" borderId="0" xfId="0" applyAlignment="1">
      <alignment horizontal="left"/>
    </xf>
    <xf numFmtId="0" fontId="24" fillId="9" borderId="0" xfId="0" applyFont="1" applyFill="1" applyBorder="1" applyAlignment="1">
      <alignment vertical="center"/>
    </xf>
    <xf numFmtId="0" fontId="0" fillId="5" borderId="0" xfId="0" applyFont="1" applyFill="1" applyBorder="1" applyAlignment="1">
      <alignment horizontal="center"/>
    </xf>
    <xf numFmtId="0" fontId="0" fillId="5" borderId="0" xfId="0" applyFill="1" applyBorder="1" applyAlignment="1">
      <alignment horizontal="center"/>
    </xf>
    <xf numFmtId="0" fontId="38" fillId="9" borderId="0" xfId="0" applyFont="1" applyFill="1"/>
    <xf numFmtId="0" fontId="41" fillId="4" borderId="0" xfId="0" applyFont="1" applyFill="1" applyBorder="1"/>
    <xf numFmtId="0" fontId="43" fillId="9" borderId="0" xfId="0" applyFont="1" applyFill="1" applyBorder="1" applyAlignment="1">
      <alignment vertical="center"/>
    </xf>
    <xf numFmtId="0" fontId="0" fillId="4" borderId="0" xfId="0" applyFill="1" applyBorder="1" applyAlignment="1">
      <alignment horizontal="center"/>
    </xf>
    <xf numFmtId="0" fontId="0" fillId="4" borderId="0" xfId="0" applyFont="1" applyFill="1" applyBorder="1" applyAlignment="1">
      <alignment horizontal="center"/>
    </xf>
    <xf numFmtId="0" fontId="6" fillId="4" borderId="0" xfId="0" applyFont="1" applyFill="1" applyAlignment="1">
      <alignment horizontal="left"/>
    </xf>
    <xf numFmtId="0" fontId="49" fillId="4" borderId="0" xfId="20" applyFont="1" applyFill="1" applyAlignment="1">
      <alignment vertical="center"/>
    </xf>
    <xf numFmtId="0" fontId="5" fillId="5" borderId="4" xfId="0" applyFont="1" applyFill="1" applyBorder="1" applyAlignment="1">
      <alignment horizontal="center"/>
    </xf>
    <xf numFmtId="0" fontId="42" fillId="4" borderId="0" xfId="18" applyFont="1" applyFill="1" applyBorder="1" applyAlignment="1">
      <alignment vertical="center" wrapText="1"/>
    </xf>
    <xf numFmtId="0" fontId="0" fillId="4" borderId="0" xfId="0" applyFill="1" applyBorder="1" applyAlignment="1" applyProtection="1">
      <alignment vertical="center"/>
      <protection locked="0"/>
    </xf>
    <xf numFmtId="0" fontId="0" fillId="4" borderId="0" xfId="0" applyFill="1" applyBorder="1" applyAlignment="1" applyProtection="1">
      <alignment horizontal="left" vertical="center"/>
      <protection locked="0"/>
    </xf>
    <xf numFmtId="0" fontId="0" fillId="4" borderId="0" xfId="0" applyFill="1" applyAlignment="1" applyProtection="1">
      <alignment vertical="center"/>
      <protection locked="0"/>
    </xf>
    <xf numFmtId="0" fontId="0" fillId="0" borderId="0" xfId="0" applyAlignment="1" applyProtection="1">
      <alignment vertical="center"/>
      <protection locked="0"/>
    </xf>
    <xf numFmtId="0" fontId="6" fillId="4" borderId="0"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44" fillId="4" borderId="0" xfId="19" applyFont="1" applyFill="1" applyBorder="1" applyAlignment="1" applyProtection="1">
      <alignment vertical="center"/>
      <protection locked="0"/>
    </xf>
    <xf numFmtId="0" fontId="34" fillId="4" borderId="0" xfId="19" applyFont="1" applyFill="1" applyBorder="1" applyAlignment="1" applyProtection="1">
      <alignment vertical="center"/>
      <protection locked="0"/>
    </xf>
    <xf numFmtId="0" fontId="7" fillId="4" borderId="0" xfId="0" applyFont="1" applyFill="1" applyAlignment="1" applyProtection="1">
      <alignment vertical="center"/>
      <protection locked="0"/>
    </xf>
    <xf numFmtId="0" fontId="7" fillId="0" borderId="0" xfId="0" applyFont="1" applyAlignment="1" applyProtection="1">
      <alignment vertical="center"/>
      <protection locked="0"/>
    </xf>
    <xf numFmtId="0" fontId="34" fillId="4" borderId="0" xfId="0" applyFont="1" applyFill="1" applyBorder="1" applyAlignment="1" applyProtection="1">
      <alignment vertical="center" wrapText="1"/>
      <protection locked="0"/>
    </xf>
    <xf numFmtId="0" fontId="0" fillId="4" borderId="0" xfId="0" applyFont="1" applyFill="1" applyAlignment="1" applyProtection="1">
      <alignment vertical="center"/>
      <protection locked="0"/>
    </xf>
    <xf numFmtId="0" fontId="4" fillId="4" borderId="0" xfId="19" applyFont="1" applyFill="1" applyBorder="1" applyAlignment="1" applyProtection="1">
      <alignment horizontal="left" vertical="center" wrapText="1"/>
      <protection locked="0"/>
    </xf>
    <xf numFmtId="0" fontId="47" fillId="4" borderId="0" xfId="0" applyFont="1" applyFill="1" applyBorder="1" applyAlignment="1" applyProtection="1">
      <alignment vertical="center"/>
      <protection locked="0"/>
    </xf>
    <xf numFmtId="0" fontId="0" fillId="4" borderId="0" xfId="0" applyFont="1" applyFill="1" applyBorder="1" applyAlignment="1" applyProtection="1">
      <alignment vertical="center"/>
      <protection locked="0"/>
    </xf>
    <xf numFmtId="0" fontId="15"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3" fillId="7" borderId="0" xfId="0" applyFont="1" applyFill="1" applyBorder="1" applyAlignment="1" applyProtection="1">
      <alignment horizontal="left" vertical="center"/>
      <protection locked="0"/>
    </xf>
    <xf numFmtId="0" fontId="0" fillId="8" borderId="0" xfId="0" applyFill="1" applyBorder="1" applyAlignment="1" applyProtection="1">
      <alignment vertical="center"/>
      <protection locked="0"/>
    </xf>
    <xf numFmtId="0" fontId="0" fillId="8" borderId="0" xfId="0" applyFill="1" applyBorder="1" applyAlignment="1" applyProtection="1">
      <alignment horizontal="left" vertical="center"/>
      <protection locked="0"/>
    </xf>
    <xf numFmtId="0" fontId="9" fillId="8" borderId="0" xfId="0" applyFont="1" applyFill="1" applyBorder="1" applyAlignment="1" applyProtection="1">
      <alignment vertical="center"/>
      <protection locked="0"/>
    </xf>
    <xf numFmtId="0" fontId="9" fillId="8" borderId="0" xfId="0" applyFont="1" applyFill="1" applyBorder="1" applyAlignment="1" applyProtection="1">
      <alignment horizontal="left" vertical="center"/>
      <protection locked="0"/>
    </xf>
    <xf numFmtId="0" fontId="9" fillId="8" borderId="0" xfId="0" applyFont="1" applyFill="1" applyBorder="1" applyAlignment="1" applyProtection="1">
      <alignment horizontal="center" vertical="center"/>
      <protection locked="0"/>
    </xf>
    <xf numFmtId="0" fontId="0" fillId="8" borderId="0" xfId="0" applyFill="1" applyBorder="1" applyAlignment="1" applyProtection="1">
      <alignment horizontal="center" vertical="center"/>
      <protection locked="0"/>
    </xf>
    <xf numFmtId="0" fontId="4" fillId="4" borderId="0" xfId="0" applyFont="1" applyFill="1" applyAlignment="1" applyProtection="1">
      <alignment vertical="center"/>
      <protection locked="0"/>
    </xf>
    <xf numFmtId="0" fontId="7" fillId="9" borderId="6" xfId="1" applyFont="1" applyFill="1" applyBorder="1" applyAlignment="1" applyProtection="1">
      <alignment horizontal="center" vertical="center"/>
      <protection locked="0"/>
    </xf>
    <xf numFmtId="0" fontId="12" fillId="6" borderId="3" xfId="3" applyAlignment="1" applyProtection="1">
      <alignment horizontal="center" vertical="center" wrapText="1"/>
      <protection locked="0"/>
    </xf>
    <xf numFmtId="0" fontId="0" fillId="8" borderId="0" xfId="0" applyFont="1" applyFill="1" applyBorder="1" applyAlignment="1" applyProtection="1">
      <alignment horizontal="center" vertical="center"/>
      <protection locked="0"/>
    </xf>
    <xf numFmtId="0" fontId="11" fillId="8" borderId="0" xfId="0" applyFont="1" applyFill="1" applyBorder="1" applyAlignment="1" applyProtection="1">
      <alignment vertical="center"/>
      <protection locked="0"/>
    </xf>
    <xf numFmtId="0" fontId="0" fillId="8" borderId="0" xfId="0" applyFill="1" applyBorder="1" applyAlignment="1" applyProtection="1">
      <alignment vertical="center" wrapText="1"/>
      <protection locked="0"/>
    </xf>
    <xf numFmtId="0" fontId="34" fillId="8" borderId="0" xfId="0" applyFont="1" applyFill="1" applyBorder="1" applyAlignment="1" applyProtection="1">
      <alignment vertical="center"/>
      <protection locked="0"/>
    </xf>
    <xf numFmtId="0" fontId="25" fillId="8" borderId="0" xfId="0"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0" fillId="8" borderId="0" xfId="0" applyFont="1" applyFill="1" applyBorder="1" applyAlignment="1" applyProtection="1">
      <alignment horizontal="left" vertical="center" wrapText="1"/>
      <protection locked="0"/>
    </xf>
    <xf numFmtId="0" fontId="5" fillId="4" borderId="0" xfId="0" applyFont="1" applyFill="1" applyAlignment="1" applyProtection="1">
      <alignment vertical="center"/>
      <protection locked="0"/>
    </xf>
    <xf numFmtId="0" fontId="16" fillId="4" borderId="0" xfId="0" applyFont="1" applyFill="1" applyBorder="1" applyAlignment="1" applyProtection="1">
      <alignment vertical="center"/>
      <protection locked="0"/>
    </xf>
    <xf numFmtId="0" fontId="8" fillId="4" borderId="0" xfId="0" applyFont="1" applyFill="1" applyAlignment="1" applyProtection="1">
      <alignment vertical="center"/>
      <protection locked="0"/>
    </xf>
    <xf numFmtId="0" fontId="10" fillId="4" borderId="0" xfId="0" applyFont="1" applyFill="1" applyBorder="1" applyAlignment="1" applyProtection="1">
      <alignment vertical="center"/>
      <protection locked="0"/>
    </xf>
    <xf numFmtId="0" fontId="0" fillId="4" borderId="0" xfId="0" applyFill="1" applyAlignment="1" applyProtection="1">
      <alignment horizontal="left" vertical="center"/>
      <protection locked="0"/>
    </xf>
    <xf numFmtId="0" fontId="0" fillId="0" borderId="0" xfId="0" applyAlignment="1" applyProtection="1">
      <alignment horizontal="left" vertical="center"/>
      <protection locked="0"/>
    </xf>
    <xf numFmtId="0" fontId="0" fillId="8" borderId="0" xfId="0" applyFill="1" applyBorder="1" applyAlignment="1" applyProtection="1">
      <alignment horizontal="center" vertical="center"/>
    </xf>
    <xf numFmtId="0" fontId="35" fillId="3" borderId="1" xfId="21" applyAlignment="1" applyProtection="1">
      <alignment horizontal="center" vertical="center"/>
    </xf>
    <xf numFmtId="11" fontId="2" fillId="3" borderId="2" xfId="2" applyNumberFormat="1" applyAlignment="1" applyProtection="1">
      <alignment horizontal="center" vertical="center"/>
    </xf>
    <xf numFmtId="0" fontId="7" fillId="8" borderId="0" xfId="0" applyFont="1" applyFill="1" applyBorder="1" applyAlignment="1" applyProtection="1">
      <alignment horizontal="center" vertical="center"/>
    </xf>
    <xf numFmtId="0" fontId="0" fillId="4" borderId="10" xfId="0" applyFill="1" applyBorder="1" applyAlignment="1" applyProtection="1">
      <alignment vertical="center"/>
      <protection locked="0"/>
    </xf>
    <xf numFmtId="0" fontId="0" fillId="4" borderId="11" xfId="0" applyFill="1" applyBorder="1" applyAlignment="1" applyProtection="1">
      <alignment horizontal="left" vertical="center"/>
      <protection locked="0"/>
    </xf>
    <xf numFmtId="0" fontId="0" fillId="4" borderId="0" xfId="0" applyFill="1" applyBorder="1" applyProtection="1">
      <protection locked="0"/>
    </xf>
    <xf numFmtId="0" fontId="0" fillId="4" borderId="0" xfId="0" applyFill="1" applyBorder="1" applyAlignment="1" applyProtection="1">
      <alignment horizontal="left"/>
      <protection locked="0"/>
    </xf>
    <xf numFmtId="0" fontId="0" fillId="4" borderId="0" xfId="0" applyFill="1" applyProtection="1">
      <protection locked="0"/>
    </xf>
    <xf numFmtId="0" fontId="42" fillId="4" borderId="0" xfId="18" applyFont="1" applyFill="1" applyBorder="1" applyAlignment="1" applyProtection="1">
      <alignment vertical="center" wrapText="1"/>
      <protection locked="0"/>
    </xf>
    <xf numFmtId="0" fontId="0" fillId="4" borderId="0" xfId="0" applyFont="1" applyFill="1" applyBorder="1" applyAlignment="1" applyProtection="1">
      <protection locked="0"/>
    </xf>
    <xf numFmtId="0" fontId="41" fillId="4" borderId="0" xfId="0" applyFont="1" applyFill="1" applyAlignment="1" applyProtection="1">
      <alignment vertical="center" wrapText="1"/>
      <protection locked="0"/>
    </xf>
    <xf numFmtId="0" fontId="41" fillId="4" borderId="0" xfId="0" applyFont="1" applyFill="1" applyProtection="1">
      <protection locked="0"/>
    </xf>
    <xf numFmtId="0" fontId="41" fillId="4" borderId="0" xfId="0" applyFont="1" applyFill="1" applyBorder="1" applyProtection="1">
      <protection locked="0"/>
    </xf>
    <xf numFmtId="0" fontId="41" fillId="4" borderId="0" xfId="0" applyFont="1" applyFill="1" applyBorder="1" applyAlignment="1" applyProtection="1">
      <protection locked="0"/>
    </xf>
    <xf numFmtId="0" fontId="41" fillId="4" borderId="0" xfId="0" applyFont="1" applyFill="1" applyAlignment="1" applyProtection="1">
      <protection locked="0"/>
    </xf>
    <xf numFmtId="0" fontId="41" fillId="4" borderId="0" xfId="0" applyFont="1" applyFill="1" applyBorder="1" applyAlignment="1" applyProtection="1">
      <alignment vertical="center" wrapText="1"/>
      <protection locked="0"/>
    </xf>
    <xf numFmtId="0" fontId="48" fillId="4"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0" fillId="4" borderId="0" xfId="0" applyFill="1" applyAlignment="1" applyProtection="1">
      <alignment horizontal="left"/>
      <protection locked="0"/>
    </xf>
    <xf numFmtId="0" fontId="8" fillId="4" borderId="0" xfId="0" applyFont="1" applyFill="1" applyProtection="1">
      <protection locked="0"/>
    </xf>
    <xf numFmtId="0" fontId="0" fillId="0" borderId="0" xfId="0" applyProtection="1">
      <protection locked="0"/>
    </xf>
    <xf numFmtId="0" fontId="0" fillId="0" borderId="0" xfId="0" applyAlignment="1" applyProtection="1">
      <alignment horizontal="left"/>
      <protection locked="0"/>
    </xf>
    <xf numFmtId="0" fontId="48" fillId="4" borderId="9" xfId="0" applyFont="1" applyFill="1" applyBorder="1" applyAlignment="1" applyProtection="1">
      <alignment vertical="center"/>
      <protection locked="0"/>
    </xf>
    <xf numFmtId="0" fontId="0" fillId="0" borderId="0" xfId="0" applyFont="1" applyAlignment="1" applyProtection="1">
      <alignment vertical="center"/>
      <protection locked="0"/>
    </xf>
    <xf numFmtId="0" fontId="0" fillId="4" borderId="0" xfId="0" applyFont="1" applyFill="1" applyBorder="1" applyAlignment="1" applyProtection="1">
      <alignment horizontal="left" vertical="center"/>
      <protection locked="0"/>
    </xf>
    <xf numFmtId="0" fontId="41" fillId="4" borderId="0" xfId="0" applyFont="1" applyFill="1" applyBorder="1" applyAlignment="1" applyProtection="1">
      <alignment horizontal="left" vertical="center" wrapText="1"/>
      <protection locked="0"/>
    </xf>
    <xf numFmtId="0" fontId="0" fillId="4" borderId="0" xfId="0" applyFill="1" applyBorder="1" applyAlignment="1" applyProtection="1">
      <alignment vertical="center" wrapText="1"/>
      <protection locked="0"/>
    </xf>
    <xf numFmtId="0" fontId="48" fillId="4" borderId="12" xfId="0" applyFont="1" applyFill="1" applyBorder="1" applyAlignment="1" applyProtection="1">
      <alignment vertical="center" wrapText="1"/>
      <protection locked="0"/>
    </xf>
    <xf numFmtId="0" fontId="41" fillId="4" borderId="13" xfId="0" applyFont="1" applyFill="1" applyBorder="1" applyAlignment="1" applyProtection="1">
      <alignment horizontal="left" vertical="center" wrapText="1"/>
      <protection locked="0"/>
    </xf>
    <xf numFmtId="0" fontId="0" fillId="4" borderId="14" xfId="0" applyFont="1" applyFill="1" applyBorder="1" applyAlignment="1" applyProtection="1">
      <alignment vertical="center" wrapText="1"/>
      <protection locked="0"/>
    </xf>
    <xf numFmtId="0" fontId="0" fillId="4" borderId="15" xfId="0" applyFont="1" applyFill="1" applyBorder="1" applyAlignment="1" applyProtection="1">
      <alignment vertical="center" wrapText="1"/>
      <protection locked="0"/>
    </xf>
    <xf numFmtId="0" fontId="0" fillId="4" borderId="16" xfId="0" applyFont="1" applyFill="1" applyBorder="1" applyAlignment="1" applyProtection="1">
      <alignment horizontal="left" vertical="center" wrapText="1"/>
      <protection locked="0"/>
    </xf>
    <xf numFmtId="0" fontId="0" fillId="4" borderId="0" xfId="0" applyFont="1" applyFill="1" applyBorder="1" applyAlignment="1" applyProtection="1">
      <alignment vertical="center" wrapText="1"/>
      <protection locked="0"/>
    </xf>
    <xf numFmtId="0" fontId="0" fillId="4" borderId="0" xfId="0" applyFont="1" applyFill="1" applyBorder="1" applyAlignment="1" applyProtection="1">
      <alignment horizontal="left" vertical="center" wrapText="1"/>
      <protection locked="0"/>
    </xf>
    <xf numFmtId="0" fontId="18" fillId="4" borderId="0" xfId="19" applyFont="1" applyFill="1" applyBorder="1" applyAlignment="1" applyProtection="1">
      <alignment vertical="center" wrapText="1"/>
      <protection locked="0"/>
    </xf>
    <xf numFmtId="0" fontId="0" fillId="4" borderId="11" xfId="0" applyFill="1" applyBorder="1" applyAlignment="1" applyProtection="1">
      <alignment vertical="center"/>
      <protection locked="0"/>
    </xf>
    <xf numFmtId="0" fontId="41" fillId="4" borderId="13" xfId="0" applyFont="1" applyFill="1" applyBorder="1" applyAlignment="1" applyProtection="1">
      <alignment vertical="center" wrapText="1"/>
      <protection locked="0"/>
    </xf>
    <xf numFmtId="0" fontId="0" fillId="8" borderId="7" xfId="0" applyFill="1" applyBorder="1" applyAlignment="1" applyProtection="1">
      <alignment vertical="center"/>
      <protection locked="0"/>
    </xf>
    <xf numFmtId="0" fontId="0" fillId="8" borderId="8" xfId="0" applyFill="1" applyBorder="1" applyAlignment="1" applyProtection="1">
      <alignment vertical="center"/>
      <protection locked="0"/>
    </xf>
    <xf numFmtId="0" fontId="0" fillId="8" borderId="0" xfId="0" applyFill="1" applyAlignment="1" applyProtection="1">
      <alignment vertical="center"/>
      <protection locked="0"/>
    </xf>
    <xf numFmtId="0" fontId="0" fillId="8" borderId="4" xfId="0" applyFill="1" applyBorder="1" applyAlignment="1" applyProtection="1">
      <alignment vertical="center"/>
      <protection locked="0"/>
    </xf>
    <xf numFmtId="0" fontId="10" fillId="8" borderId="0" xfId="0" applyFont="1" applyFill="1" applyBorder="1" applyAlignment="1" applyProtection="1">
      <alignment horizontal="left" vertical="center"/>
      <protection locked="0"/>
    </xf>
    <xf numFmtId="0" fontId="7" fillId="8" borderId="0" xfId="0" applyFont="1" applyFill="1" applyBorder="1" applyAlignment="1" applyProtection="1">
      <alignment vertical="center" wrapText="1"/>
      <protection locked="0"/>
    </xf>
    <xf numFmtId="0" fontId="7" fillId="8" borderId="0" xfId="0" applyFont="1" applyFill="1" applyBorder="1" applyAlignment="1" applyProtection="1">
      <alignment vertical="center"/>
      <protection locked="0"/>
    </xf>
    <xf numFmtId="0" fontId="7"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left" vertical="center"/>
      <protection locked="0"/>
    </xf>
    <xf numFmtId="0" fontId="0" fillId="8" borderId="7" xfId="0" quotePrefix="1" applyFill="1" applyBorder="1" applyAlignment="1" applyProtection="1">
      <alignment vertical="center"/>
      <protection locked="0"/>
    </xf>
    <xf numFmtId="0" fontId="0" fillId="8" borderId="7" xfId="0" quotePrefix="1" applyFill="1" applyBorder="1" applyAlignment="1" applyProtection="1">
      <alignment horizontal="right" vertical="center"/>
      <protection locked="0"/>
    </xf>
    <xf numFmtId="0" fontId="7" fillId="8" borderId="0" xfId="0" quotePrefix="1" applyFont="1" applyFill="1" applyBorder="1" applyAlignment="1" applyProtection="1">
      <alignment vertical="center"/>
      <protection locked="0"/>
    </xf>
    <xf numFmtId="0" fontId="0" fillId="8" borderId="7" xfId="0" applyFill="1" applyBorder="1" applyAlignment="1" applyProtection="1">
      <alignment horizontal="right" vertical="center"/>
      <protection locked="0"/>
    </xf>
    <xf numFmtId="0" fontId="0" fillId="8" borderId="0" xfId="0" quotePrefix="1" applyFill="1" applyBorder="1" applyAlignment="1" applyProtection="1">
      <alignment vertical="center"/>
      <protection locked="0"/>
    </xf>
    <xf numFmtId="0" fontId="0" fillId="8" borderId="8" xfId="0" applyFill="1" applyBorder="1" applyAlignment="1" applyProtection="1">
      <alignment horizontal="right" vertical="center"/>
      <protection locked="0"/>
    </xf>
    <xf numFmtId="0" fontId="12" fillId="6" borderId="3" xfId="3" applyAlignment="1" applyProtection="1">
      <alignment horizontal="center" vertical="center"/>
      <protection locked="0"/>
    </xf>
    <xf numFmtId="0" fontId="50" fillId="8" borderId="0" xfId="0" applyFont="1" applyFill="1" applyBorder="1" applyAlignment="1" applyProtection="1">
      <alignment vertical="center"/>
      <protection locked="0"/>
    </xf>
    <xf numFmtId="0" fontId="0" fillId="8" borderId="7" xfId="0" applyFill="1" applyBorder="1" applyAlignment="1" applyProtection="1">
      <alignment horizontal="left" vertical="center"/>
      <protection locked="0"/>
    </xf>
    <xf numFmtId="0" fontId="0" fillId="8" borderId="0" xfId="0" applyFill="1" applyBorder="1" applyAlignment="1" applyProtection="1">
      <alignment horizontal="left" vertical="center" wrapText="1"/>
      <protection locked="0"/>
    </xf>
    <xf numFmtId="0" fontId="0" fillId="8" borderId="8" xfId="0" applyFill="1" applyBorder="1" applyAlignment="1" applyProtection="1">
      <alignment horizontal="left" vertical="center"/>
      <protection locked="0"/>
    </xf>
    <xf numFmtId="0" fontId="7" fillId="8" borderId="0" xfId="0" applyFont="1" applyFill="1" applyBorder="1" applyAlignment="1" applyProtection="1">
      <alignment horizontal="left" vertical="center"/>
      <protection locked="0"/>
    </xf>
    <xf numFmtId="0" fontId="0" fillId="8" borderId="0" xfId="0" applyFont="1" applyFill="1" applyBorder="1" applyAlignment="1" applyProtection="1">
      <alignment vertical="center"/>
      <protection locked="0"/>
    </xf>
    <xf numFmtId="0" fontId="7" fillId="8" borderId="0" xfId="0" applyFont="1" applyFill="1" applyBorder="1" applyAlignment="1" applyProtection="1">
      <alignment horizontal="left" vertical="center" wrapText="1"/>
      <protection locked="0"/>
    </xf>
    <xf numFmtId="0" fontId="23" fillId="8" borderId="0" xfId="0" applyFont="1" applyFill="1" applyBorder="1" applyAlignment="1" applyProtection="1">
      <alignment horizontal="left" vertical="center" wrapText="1"/>
      <protection locked="0"/>
    </xf>
    <xf numFmtId="0" fontId="39" fillId="8" borderId="0" xfId="0" applyFont="1" applyFill="1" applyBorder="1" applyAlignment="1" applyProtection="1">
      <alignment horizontal="left" vertical="center"/>
      <protection locked="0"/>
    </xf>
    <xf numFmtId="0" fontId="2" fillId="3" borderId="2" xfId="2" applyAlignment="1" applyProtection="1">
      <alignment horizontal="center" vertical="center"/>
    </xf>
    <xf numFmtId="0" fontId="45" fillId="4" borderId="0" xfId="19" applyFont="1" applyFill="1" applyBorder="1" applyAlignment="1" applyProtection="1">
      <alignment vertical="center" wrapText="1"/>
      <protection locked="0"/>
    </xf>
    <xf numFmtId="0" fontId="11" fillId="8" borderId="0" xfId="0" applyFont="1" applyFill="1" applyAlignment="1" applyProtection="1">
      <alignment vertical="center"/>
      <protection locked="0"/>
    </xf>
    <xf numFmtId="0" fontId="11" fillId="8" borderId="0" xfId="0" applyFont="1" applyFill="1" applyAlignment="1" applyProtection="1">
      <alignment horizontal="center" vertical="center"/>
      <protection locked="0"/>
    </xf>
    <xf numFmtId="0" fontId="7" fillId="8" borderId="0" xfId="0" applyFont="1" applyFill="1" applyAlignment="1" applyProtection="1">
      <alignment vertical="center"/>
      <protection locked="0"/>
    </xf>
    <xf numFmtId="0" fontId="0" fillId="8" borderId="0" xfId="0" applyFill="1" applyAlignment="1" applyProtection="1">
      <alignment horizontal="left" vertical="center"/>
      <protection locked="0"/>
    </xf>
    <xf numFmtId="0" fontId="0" fillId="8" borderId="0" xfId="0" applyFill="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9"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11" fontId="0" fillId="8" borderId="0" xfId="0" applyNumberFormat="1" applyFill="1" applyAlignment="1" applyProtection="1">
      <alignment vertical="center"/>
      <protection locked="0"/>
    </xf>
    <xf numFmtId="0" fontId="7" fillId="8" borderId="0" xfId="0" applyFont="1" applyFill="1" applyAlignment="1" applyProtection="1">
      <alignment horizontal="center" vertical="center"/>
    </xf>
    <xf numFmtId="0" fontId="43" fillId="9" borderId="0" xfId="0" applyFont="1" applyFill="1" applyBorder="1" applyAlignment="1" applyProtection="1">
      <alignment vertical="center"/>
      <protection locked="0"/>
    </xf>
    <xf numFmtId="0" fontId="24" fillId="9" borderId="0" xfId="0" applyFont="1" applyFill="1" applyBorder="1" applyAlignment="1" applyProtection="1">
      <alignment vertical="center"/>
      <protection locked="0"/>
    </xf>
    <xf numFmtId="0" fontId="3" fillId="9" borderId="0" xfId="0" applyFont="1" applyFill="1" applyBorder="1" applyAlignment="1" applyProtection="1">
      <alignment vertical="center"/>
      <protection locked="0"/>
    </xf>
    <xf numFmtId="0" fontId="0" fillId="9" borderId="0" xfId="0" applyFill="1" applyBorder="1" applyAlignment="1" applyProtection="1">
      <alignment vertical="center"/>
      <protection locked="0"/>
    </xf>
    <xf numFmtId="0" fontId="8" fillId="4" borderId="0" xfId="0" applyFont="1" applyFill="1" applyBorder="1" applyAlignment="1" applyProtection="1">
      <alignment vertical="center"/>
      <protection locked="0"/>
    </xf>
    <xf numFmtId="0" fontId="40" fillId="4" borderId="0" xfId="0" applyFont="1" applyFill="1" applyBorder="1" applyAlignment="1" applyProtection="1">
      <alignment horizontal="center" vertical="center"/>
      <protection locked="0"/>
    </xf>
    <xf numFmtId="0" fontId="39" fillId="8" borderId="0" xfId="0" applyFont="1" applyFill="1" applyAlignment="1" applyProtection="1">
      <alignment vertical="center"/>
      <protection locked="0"/>
    </xf>
    <xf numFmtId="0" fontId="32" fillId="8" borderId="0" xfId="0" applyFont="1" applyFill="1" applyBorder="1" applyAlignment="1" applyProtection="1">
      <alignment vertical="center"/>
      <protection locked="0"/>
    </xf>
    <xf numFmtId="0" fontId="23" fillId="8" borderId="0" xfId="0" applyFont="1" applyFill="1" applyAlignment="1" applyProtection="1">
      <alignment vertical="center"/>
      <protection locked="0"/>
    </xf>
    <xf numFmtId="164" fontId="2" fillId="3" borderId="2" xfId="2" applyNumberFormat="1" applyAlignment="1" applyProtection="1">
      <alignment horizontal="center" vertical="center"/>
    </xf>
    <xf numFmtId="164" fontId="23" fillId="3" borderId="2" xfId="2" applyNumberFormat="1" applyFont="1" applyAlignment="1" applyProtection="1">
      <alignment horizontal="center" vertical="center"/>
    </xf>
    <xf numFmtId="0" fontId="7" fillId="8" borderId="0" xfId="0" applyFont="1" applyFill="1" applyAlignment="1" applyProtection="1">
      <alignment horizontal="left" vertical="center" wrapText="1"/>
      <protection locked="0"/>
    </xf>
    <xf numFmtId="0" fontId="7" fillId="8" borderId="0" xfId="0" applyFont="1" applyFill="1" applyAlignment="1" applyProtection="1">
      <alignment vertical="center" wrapText="1"/>
      <protection locked="0"/>
    </xf>
    <xf numFmtId="0" fontId="0" fillId="8" borderId="0" xfId="0" applyFill="1" applyAlignment="1" applyProtection="1">
      <alignment vertical="center" wrapText="1"/>
      <protection locked="0"/>
    </xf>
    <xf numFmtId="0" fontId="5" fillId="8" borderId="0" xfId="0" applyFont="1" applyFill="1" applyBorder="1" applyAlignment="1" applyProtection="1">
      <alignment horizontal="left" vertical="center" wrapText="1"/>
      <protection locked="0"/>
    </xf>
    <xf numFmtId="0" fontId="5" fillId="8" borderId="0" xfId="0" applyFont="1" applyFill="1" applyBorder="1" applyAlignment="1" applyProtection="1">
      <alignment horizontal="left" vertical="center"/>
      <protection locked="0"/>
    </xf>
    <xf numFmtId="0" fontId="23" fillId="4" borderId="0" xfId="0" applyFont="1" applyFill="1" applyAlignment="1" applyProtection="1">
      <alignment vertical="center"/>
      <protection locked="0"/>
    </xf>
    <xf numFmtId="0" fontId="7" fillId="4" borderId="0" xfId="0" applyFont="1" applyFill="1" applyAlignment="1" applyProtection="1">
      <alignment horizontal="right" vertical="center"/>
      <protection locked="0"/>
    </xf>
    <xf numFmtId="11" fontId="23" fillId="3" borderId="2" xfId="2" applyNumberFormat="1" applyFont="1" applyAlignment="1" applyProtection="1">
      <alignment horizontal="center" vertical="center"/>
    </xf>
    <xf numFmtId="0" fontId="0" fillId="4" borderId="0" xfId="0" applyFill="1" applyAlignment="1" applyProtection="1">
      <alignment vertical="center" wrapText="1"/>
      <protection locked="0"/>
    </xf>
    <xf numFmtId="0" fontId="6" fillId="9" borderId="0" xfId="0" applyFont="1" applyFill="1" applyBorder="1" applyAlignment="1" applyProtection="1">
      <alignment vertical="center"/>
      <protection locked="0"/>
    </xf>
    <xf numFmtId="0" fontId="0" fillId="9" borderId="0" xfId="0" applyFill="1" applyBorder="1" applyAlignment="1" applyProtection="1">
      <alignment vertical="center" wrapText="1"/>
      <protection locked="0"/>
    </xf>
    <xf numFmtId="0" fontId="34" fillId="4" borderId="0" xfId="19"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9" fillId="8" borderId="0" xfId="0" applyFont="1" applyFill="1" applyBorder="1" applyAlignment="1" applyProtection="1">
      <alignment vertical="center" wrapText="1"/>
      <protection locked="0"/>
    </xf>
    <xf numFmtId="0" fontId="9" fillId="8" borderId="0" xfId="0" applyFont="1" applyFill="1" applyBorder="1" applyAlignment="1" applyProtection="1">
      <alignment horizontal="center" vertical="center" wrapText="1"/>
      <protection locked="0"/>
    </xf>
    <xf numFmtId="0" fontId="11" fillId="8" borderId="0" xfId="0" applyFont="1" applyFill="1" applyAlignment="1" applyProtection="1">
      <alignment horizontal="center" vertical="center" wrapText="1"/>
      <protection locked="0"/>
    </xf>
    <xf numFmtId="0" fontId="0" fillId="8" borderId="0" xfId="0" applyFill="1" applyAlignment="1" applyProtection="1">
      <alignment horizontal="center" vertical="center" wrapText="1"/>
      <protection locked="0"/>
    </xf>
    <xf numFmtId="0" fontId="7" fillId="8" borderId="4" xfId="0" applyFont="1" applyFill="1" applyBorder="1" applyAlignment="1" applyProtection="1">
      <alignment vertical="center"/>
      <protection locked="0"/>
    </xf>
    <xf numFmtId="0" fontId="0" fillId="8" borderId="4" xfId="0" applyFill="1" applyBorder="1" applyAlignment="1" applyProtection="1">
      <alignment horizontal="left" vertical="center"/>
      <protection locked="0"/>
    </xf>
    <xf numFmtId="0" fontId="7" fillId="8" borderId="7" xfId="0" applyFont="1" applyFill="1" applyBorder="1" applyAlignment="1" applyProtection="1">
      <alignment horizontal="right" vertical="center"/>
      <protection locked="0"/>
    </xf>
    <xf numFmtId="0" fontId="7" fillId="8" borderId="7" xfId="0" applyFont="1" applyFill="1" applyBorder="1" applyAlignment="1" applyProtection="1">
      <alignment vertical="center"/>
      <protection locked="0"/>
    </xf>
    <xf numFmtId="0" fontId="7" fillId="8" borderId="8" xfId="0" applyFont="1" applyFill="1" applyBorder="1" applyAlignment="1" applyProtection="1">
      <alignment horizontal="right" vertical="center"/>
      <protection locked="0"/>
    </xf>
    <xf numFmtId="0" fontId="7" fillId="8" borderId="8" xfId="0" applyFont="1" applyFill="1" applyBorder="1" applyAlignment="1" applyProtection="1">
      <alignment vertical="center"/>
      <protection locked="0"/>
    </xf>
    <xf numFmtId="0" fontId="7" fillId="8" borderId="0" xfId="0" applyFont="1" applyFill="1" applyBorder="1" applyAlignment="1" applyProtection="1">
      <alignment horizontal="right" vertical="center"/>
      <protection locked="0"/>
    </xf>
    <xf numFmtId="0" fontId="7" fillId="9" borderId="6" xfId="1" applyFont="1" applyFill="1" applyBorder="1" applyAlignment="1" applyProtection="1">
      <alignment horizontal="center" vertical="center" wrapText="1"/>
      <protection locked="0"/>
    </xf>
    <xf numFmtId="0" fontId="11" fillId="8" borderId="0" xfId="0" applyFont="1" applyFill="1" applyAlignment="1" applyProtection="1">
      <alignment vertical="center" wrapText="1"/>
      <protection locked="0"/>
    </xf>
    <xf numFmtId="0" fontId="10" fillId="4" borderId="0" xfId="0" applyFont="1" applyFill="1" applyAlignment="1" applyProtection="1">
      <alignment vertical="center"/>
      <protection locked="0"/>
    </xf>
    <xf numFmtId="11" fontId="0" fillId="8" borderId="0" xfId="0" applyNumberFormat="1" applyFill="1" applyAlignment="1" applyProtection="1">
      <alignment vertical="center" wrapText="1"/>
      <protection locked="0"/>
    </xf>
    <xf numFmtId="0" fontId="0" fillId="4" borderId="0" xfId="0" applyFill="1" applyAlignment="1" applyProtection="1">
      <alignment horizontal="center" vertical="center" wrapText="1"/>
      <protection locked="0"/>
    </xf>
    <xf numFmtId="0" fontId="7" fillId="8" borderId="0" xfId="0" applyFont="1" applyFill="1" applyAlignment="1" applyProtection="1">
      <alignment horizontal="right" vertical="center"/>
      <protection locked="0"/>
    </xf>
    <xf numFmtId="0" fontId="0" fillId="0" borderId="0" xfId="0" applyAlignment="1" applyProtection="1">
      <alignment vertical="center" wrapText="1"/>
      <protection locked="0"/>
    </xf>
    <xf numFmtId="0" fontId="35" fillId="3" borderId="1" xfId="21" applyAlignment="1" applyProtection="1">
      <alignment horizontal="center" vertical="center" wrapText="1"/>
    </xf>
    <xf numFmtId="164" fontId="2" fillId="3" borderId="2" xfId="2" applyNumberFormat="1" applyAlignment="1" applyProtection="1">
      <alignment horizontal="center" vertical="center" wrapText="1"/>
    </xf>
    <xf numFmtId="11" fontId="2" fillId="3" borderId="2" xfId="2" applyNumberFormat="1" applyAlignment="1" applyProtection="1">
      <alignment horizontal="center" vertical="center" wrapText="1"/>
    </xf>
    <xf numFmtId="0" fontId="41"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wrapText="1"/>
      <protection locked="0"/>
    </xf>
    <xf numFmtId="0" fontId="18" fillId="4" borderId="16" xfId="19" applyFont="1" applyFill="1" applyBorder="1" applyAlignment="1" applyProtection="1">
      <alignment vertical="center" wrapText="1"/>
      <protection locked="0"/>
    </xf>
    <xf numFmtId="0" fontId="0" fillId="4" borderId="0" xfId="0" applyFill="1" applyBorder="1" applyAlignment="1">
      <alignment vertical="center" wrapText="1"/>
    </xf>
    <xf numFmtId="0" fontId="49" fillId="4" borderId="0" xfId="20" applyFont="1" applyFill="1" applyAlignment="1">
      <alignment horizontal="left" vertical="center"/>
    </xf>
    <xf numFmtId="0" fontId="0" fillId="4" borderId="0" xfId="0" applyFont="1" applyFill="1" applyBorder="1" applyAlignment="1" applyProtection="1">
      <alignment horizontal="left" vertical="center" wrapText="1"/>
      <protection locked="0"/>
    </xf>
    <xf numFmtId="0" fontId="7" fillId="4" borderId="0" xfId="0" applyFont="1" applyFill="1" applyAlignment="1" applyProtection="1">
      <alignment horizontal="left" vertical="top"/>
    </xf>
    <xf numFmtId="0" fontId="7" fillId="4" borderId="0" xfId="0" applyFont="1" applyFill="1" applyAlignment="1" applyProtection="1">
      <alignment vertical="top"/>
      <protection locked="0"/>
    </xf>
    <xf numFmtId="0" fontId="45" fillId="4" borderId="0" xfId="0" applyFont="1" applyFill="1" applyBorder="1" applyAlignment="1" applyProtection="1">
      <alignment horizontal="left" vertical="center"/>
      <protection locked="0"/>
    </xf>
    <xf numFmtId="0" fontId="41" fillId="8" borderId="0" xfId="0" applyFont="1" applyFill="1" applyAlignment="1" applyProtection="1">
      <alignment horizontal="left" vertical="center"/>
      <protection locked="0"/>
    </xf>
    <xf numFmtId="0" fontId="0" fillId="8" borderId="0" xfId="0" applyFill="1" applyBorder="1" applyAlignment="1" applyProtection="1">
      <alignment horizontal="left" vertical="center" wrapText="1"/>
      <protection locked="0"/>
    </xf>
    <xf numFmtId="0" fontId="36" fillId="4" borderId="0" xfId="22" applyFill="1" applyAlignment="1" applyProtection="1">
      <alignment vertical="center"/>
      <protection locked="0"/>
    </xf>
    <xf numFmtId="11" fontId="7" fillId="9" borderId="6" xfId="1" applyNumberFormat="1" applyFont="1" applyFill="1" applyBorder="1" applyAlignment="1" applyProtection="1">
      <alignment horizontal="center" vertical="center"/>
      <protection locked="0"/>
    </xf>
    <xf numFmtId="0" fontId="7" fillId="8" borderId="0" xfId="1" applyFont="1" applyFill="1" applyBorder="1" applyAlignment="1" applyProtection="1">
      <alignment horizontal="center" vertical="center"/>
      <protection locked="0"/>
    </xf>
    <xf numFmtId="0" fontId="4" fillId="4" borderId="0" xfId="0" applyFont="1" applyFill="1" applyBorder="1" applyAlignment="1" applyProtection="1">
      <alignment vertical="center"/>
      <protection locked="0"/>
    </xf>
    <xf numFmtId="0" fontId="5" fillId="8" borderId="4" xfId="0" applyFont="1" applyFill="1" applyBorder="1" applyAlignment="1" applyProtection="1">
      <alignment horizontal="left" vertical="center" wrapText="1"/>
      <protection locked="0"/>
    </xf>
    <xf numFmtId="0" fontId="0" fillId="8" borderId="4" xfId="0" applyFill="1" applyBorder="1" applyAlignment="1" applyProtection="1">
      <alignment horizontal="center" vertical="center"/>
      <protection locked="0"/>
    </xf>
    <xf numFmtId="0" fontId="0" fillId="8" borderId="4" xfId="0" applyFill="1" applyBorder="1" applyAlignment="1" applyProtection="1">
      <alignment vertical="center" wrapText="1"/>
      <protection locked="0"/>
    </xf>
    <xf numFmtId="0" fontId="56" fillId="4" borderId="0" xfId="24" applyFill="1" applyBorder="1" applyAlignment="1" applyProtection="1">
      <alignment horizontal="center" vertical="center"/>
    </xf>
    <xf numFmtId="0" fontId="13" fillId="4" borderId="0" xfId="20" applyFill="1" applyBorder="1" applyAlignment="1" applyProtection="1">
      <alignment horizontal="left" vertical="center"/>
      <protection locked="0"/>
    </xf>
    <xf numFmtId="0" fontId="2" fillId="4" borderId="0" xfId="2" applyNumberFormat="1" applyFill="1" applyBorder="1" applyAlignment="1" applyProtection="1">
      <alignment horizontal="center" vertical="center"/>
    </xf>
    <xf numFmtId="0" fontId="13" fillId="4" borderId="0" xfId="20" applyFill="1" applyBorder="1"/>
    <xf numFmtId="0" fontId="3" fillId="4" borderId="0" xfId="25" applyFill="1" applyBorder="1" applyAlignment="1" applyProtection="1">
      <alignment horizontal="left" vertical="center"/>
      <protection locked="0"/>
    </xf>
    <xf numFmtId="11" fontId="2" fillId="4" borderId="0" xfId="2" applyNumberFormat="1" applyFill="1" applyBorder="1" applyAlignment="1" applyProtection="1">
      <alignment horizontal="center" vertical="center"/>
    </xf>
    <xf numFmtId="11" fontId="23" fillId="4" borderId="0" xfId="2" applyNumberFormat="1" applyFont="1" applyFill="1" applyBorder="1" applyAlignment="1" applyProtection="1">
      <alignment horizontal="center" vertical="center"/>
    </xf>
    <xf numFmtId="0" fontId="0" fillId="4" borderId="0" xfId="0" applyFill="1" applyProtection="1">
      <protection locked="0"/>
    </xf>
    <xf numFmtId="0" fontId="0" fillId="8" borderId="0" xfId="0" applyFill="1" applyBorder="1" applyAlignment="1" applyProtection="1">
      <alignment horizontal="left" vertical="center"/>
    </xf>
    <xf numFmtId="0" fontId="0" fillId="4" borderId="0" xfId="0" applyFill="1" applyAlignment="1">
      <alignment vertical="center"/>
    </xf>
    <xf numFmtId="0" fontId="0" fillId="4" borderId="0" xfId="0" applyFill="1" applyAlignment="1">
      <alignment horizontal="center" vertical="center"/>
    </xf>
    <xf numFmtId="0" fontId="5" fillId="5" borderId="4"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Border="1" applyAlignment="1">
      <alignment vertical="center"/>
    </xf>
    <xf numFmtId="0" fontId="0" fillId="5" borderId="0" xfId="0" applyFill="1" applyAlignment="1">
      <alignment horizontal="center" vertical="center"/>
    </xf>
    <xf numFmtId="0" fontId="0" fillId="5" borderId="0" xfId="0" applyFill="1" applyBorder="1" applyAlignment="1">
      <alignment vertical="center"/>
    </xf>
    <xf numFmtId="0" fontId="7" fillId="8" borderId="0" xfId="0" applyFont="1" applyFill="1" applyAlignment="1">
      <alignment vertical="center" wrapText="1"/>
    </xf>
    <xf numFmtId="0" fontId="38" fillId="9" borderId="0" xfId="0" applyFont="1" applyFill="1" applyAlignment="1">
      <alignment vertical="center"/>
    </xf>
    <xf numFmtId="0" fontId="0" fillId="5" borderId="0" xfId="0" applyFill="1"/>
    <xf numFmtId="0" fontId="5" fillId="5" borderId="18" xfId="0" applyFont="1" applyFill="1" applyBorder="1" applyAlignment="1">
      <alignment vertical="center" wrapText="1"/>
    </xf>
    <xf numFmtId="0" fontId="5" fillId="5" borderId="4" xfId="0" applyFont="1" applyFill="1" applyBorder="1" applyAlignment="1">
      <alignment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0" fillId="5" borderId="0" xfId="0" applyFill="1" applyBorder="1" applyAlignment="1">
      <alignment horizontal="center" vertical="center"/>
    </xf>
    <xf numFmtId="0" fontId="0" fillId="5" borderId="0" xfId="0" applyFill="1" applyBorder="1" applyAlignment="1">
      <alignment vertical="center" wrapText="1"/>
    </xf>
    <xf numFmtId="0" fontId="0" fillId="8" borderId="0" xfId="0" applyFill="1" applyBorder="1" applyAlignment="1" applyProtection="1">
      <alignment horizontal="left" vertical="center" wrapText="1"/>
      <protection locked="0"/>
    </xf>
    <xf numFmtId="0" fontId="7" fillId="8" borderId="0" xfId="0" applyFont="1" applyFill="1" applyAlignment="1" applyProtection="1">
      <alignment horizontal="center" vertical="center" wrapText="1"/>
      <protection locked="0"/>
    </xf>
    <xf numFmtId="11" fontId="7" fillId="9" borderId="6" xfId="1" applyNumberFormat="1" applyFont="1" applyFill="1" applyBorder="1" applyAlignment="1" applyProtection="1">
      <alignment horizontal="center" vertical="center" wrapText="1"/>
      <protection locked="0"/>
    </xf>
    <xf numFmtId="0" fontId="49" fillId="4" borderId="0" xfId="20" applyFont="1" applyFill="1" applyAlignment="1">
      <alignment horizontal="left" vertical="center"/>
    </xf>
    <xf numFmtId="0" fontId="18" fillId="4" borderId="14" xfId="19" applyFont="1" applyFill="1" applyBorder="1" applyAlignment="1" applyProtection="1">
      <alignment horizontal="left" vertical="center" wrapText="1"/>
      <protection locked="0"/>
    </xf>
    <xf numFmtId="0" fontId="18" fillId="4" borderId="15" xfId="19" applyFont="1" applyFill="1" applyBorder="1" applyAlignment="1" applyProtection="1">
      <alignment horizontal="left" vertical="center" wrapText="1"/>
      <protection locked="0"/>
    </xf>
    <xf numFmtId="0" fontId="18" fillId="4" borderId="16" xfId="19" applyFont="1" applyFill="1" applyBorder="1" applyAlignment="1" applyProtection="1">
      <alignment horizontal="left" vertical="center" wrapText="1"/>
      <protection locked="0"/>
    </xf>
    <xf numFmtId="0" fontId="0" fillId="8" borderId="0" xfId="0" applyFill="1" applyBorder="1" applyAlignment="1" applyProtection="1">
      <alignment horizontal="left" vertical="center" wrapText="1"/>
      <protection locked="0"/>
    </xf>
    <xf numFmtId="0" fontId="0" fillId="8" borderId="0" xfId="0" applyFont="1" applyFill="1" applyBorder="1" applyAlignment="1" applyProtection="1">
      <alignment horizontal="left" vertical="center" wrapText="1"/>
      <protection locked="0"/>
    </xf>
    <xf numFmtId="0" fontId="0" fillId="8" borderId="0" xfId="0" applyFill="1" applyBorder="1" applyAlignment="1" applyProtection="1">
      <alignment horizontal="left" vertical="center"/>
      <protection locked="0"/>
    </xf>
    <xf numFmtId="0" fontId="7" fillId="8" borderId="0" xfId="0" applyFont="1" applyFill="1" applyBorder="1" applyAlignment="1" applyProtection="1">
      <alignment horizontal="left" vertical="center" wrapText="1"/>
      <protection locked="0"/>
    </xf>
    <xf numFmtId="14" fontId="7" fillId="4" borderId="0" xfId="0" applyNumberFormat="1" applyFont="1" applyFill="1" applyAlignment="1" applyProtection="1">
      <alignment horizontal="center" vertical="top"/>
    </xf>
    <xf numFmtId="14" fontId="7" fillId="4" borderId="0" xfId="0" applyNumberFormat="1" applyFont="1" applyFill="1" applyAlignment="1" applyProtection="1">
      <alignment horizontal="center" vertical="top"/>
      <protection locked="0"/>
    </xf>
    <xf numFmtId="0" fontId="0" fillId="8" borderId="0" xfId="0" applyFill="1" applyBorder="1" applyAlignment="1" applyProtection="1">
      <alignment horizontal="left" vertical="center"/>
      <protection locked="0"/>
    </xf>
    <xf numFmtId="11" fontId="0" fillId="4" borderId="0" xfId="0" applyNumberFormat="1" applyFill="1" applyAlignment="1" applyProtection="1">
      <alignment vertical="center"/>
      <protection locked="0"/>
    </xf>
    <xf numFmtId="0" fontId="0" fillId="8" borderId="0" xfId="0" applyFont="1" applyFill="1" applyBorder="1" applyAlignment="1" applyProtection="1">
      <alignment horizontal="left" vertical="center" wrapText="1"/>
      <protection locked="0"/>
    </xf>
    <xf numFmtId="0" fontId="0" fillId="4" borderId="0" xfId="0" applyFont="1" applyFill="1" applyAlignment="1" applyProtection="1">
      <alignment horizontal="left" vertical="top" wrapText="1"/>
      <protection locked="0"/>
    </xf>
    <xf numFmtId="0" fontId="0" fillId="4" borderId="0" xfId="0" applyFill="1" applyProtection="1">
      <protection locked="0"/>
    </xf>
    <xf numFmtId="0" fontId="0" fillId="8" borderId="0" xfId="0" applyFont="1" applyFill="1" applyBorder="1" applyAlignment="1" applyProtection="1">
      <alignment horizontal="left" vertical="center" wrapText="1"/>
      <protection locked="0"/>
    </xf>
    <xf numFmtId="0" fontId="0" fillId="5" borderId="0" xfId="0" applyFont="1" applyFill="1" applyAlignment="1">
      <alignment horizontal="center"/>
    </xf>
    <xf numFmtId="0" fontId="64" fillId="4" borderId="0" xfId="0" applyFont="1" applyFill="1" applyAlignment="1" applyProtection="1">
      <alignment vertical="center"/>
      <protection locked="0"/>
    </xf>
    <xf numFmtId="0" fontId="3" fillId="6" borderId="3" xfId="25" applyAlignment="1" applyProtection="1">
      <alignment horizontal="center" vertical="center"/>
      <protection locked="0"/>
    </xf>
    <xf numFmtId="0" fontId="65" fillId="4" borderId="0" xfId="0" applyFont="1" applyFill="1" applyAlignment="1">
      <alignment vertical="center"/>
    </xf>
    <xf numFmtId="0" fontId="0" fillId="4" borderId="0" xfId="0" quotePrefix="1" applyFont="1" applyFill="1" applyAlignment="1" applyProtection="1">
      <alignment horizontal="left" vertical="top" wrapText="1"/>
      <protection locked="0"/>
    </xf>
    <xf numFmtId="0" fontId="0" fillId="4" borderId="0" xfId="0" applyFont="1" applyFill="1" applyAlignment="1" applyProtection="1">
      <alignment horizontal="left" vertical="top" wrapText="1"/>
      <protection locked="0"/>
    </xf>
    <xf numFmtId="0" fontId="0" fillId="4" borderId="0" xfId="0" quotePrefix="1" applyFont="1" applyFill="1" applyAlignment="1">
      <alignment horizontal="left" vertical="top" wrapText="1"/>
    </xf>
    <xf numFmtId="0" fontId="0" fillId="4" borderId="0" xfId="0" applyFont="1" applyFill="1" applyAlignment="1">
      <alignment horizontal="left" vertical="top" wrapText="1"/>
    </xf>
    <xf numFmtId="0" fontId="7" fillId="8" borderId="0" xfId="0" applyFont="1" applyFill="1" applyAlignment="1" applyProtection="1">
      <alignment horizontal="left" vertical="center" wrapText="1"/>
      <protection locked="0"/>
    </xf>
    <xf numFmtId="0" fontId="0" fillId="4" borderId="0" xfId="0" applyFill="1" applyProtection="1">
      <protection locked="0"/>
    </xf>
    <xf numFmtId="0" fontId="0" fillId="4" borderId="0" xfId="0" applyFill="1" applyAlignment="1">
      <alignment horizontal="left" vertical="center" wrapText="1"/>
    </xf>
    <xf numFmtId="0" fontId="5" fillId="5" borderId="4" xfId="0" applyFont="1" applyFill="1" applyBorder="1" applyAlignment="1">
      <alignment horizontal="center" vertical="center"/>
    </xf>
    <xf numFmtId="0" fontId="0" fillId="5" borderId="0" xfId="0" applyFill="1" applyAlignment="1">
      <alignment vertical="center"/>
    </xf>
    <xf numFmtId="0" fontId="0" fillId="5" borderId="0" xfId="0" applyFill="1" applyAlignment="1">
      <alignment horizontal="center"/>
    </xf>
    <xf numFmtId="49" fontId="0" fillId="5" borderId="0" xfId="0" applyNumberFormat="1" applyFill="1" applyAlignment="1">
      <alignment horizontal="center"/>
    </xf>
    <xf numFmtId="0" fontId="3" fillId="4" borderId="0" xfId="22" applyFont="1" applyFill="1" applyAlignment="1" applyProtection="1">
      <alignment vertical="center"/>
      <protection locked="0"/>
    </xf>
    <xf numFmtId="0" fontId="47" fillId="4" borderId="0" xfId="0" applyFont="1" applyFill="1" applyAlignment="1" applyProtection="1">
      <alignment vertical="center"/>
      <protection locked="0"/>
    </xf>
    <xf numFmtId="0" fontId="45" fillId="4" borderId="0" xfId="0" applyFont="1" applyFill="1" applyAlignment="1" applyProtection="1">
      <alignment horizontal="left" vertical="center" wrapText="1"/>
      <protection locked="0"/>
    </xf>
    <xf numFmtId="0" fontId="15" fillId="7" borderId="0" xfId="0" applyFont="1" applyFill="1" applyAlignment="1" applyProtection="1">
      <alignment vertical="center"/>
      <protection locked="0"/>
    </xf>
    <xf numFmtId="0" fontId="15" fillId="8" borderId="0" xfId="0" applyFont="1" applyFill="1" applyAlignment="1" applyProtection="1">
      <alignment vertical="center"/>
      <protection locked="0"/>
    </xf>
    <xf numFmtId="0" fontId="9" fillId="8" borderId="0" xfId="0" applyFont="1" applyFill="1" applyAlignment="1" applyProtection="1">
      <alignment horizontal="left" vertical="center"/>
      <protection locked="0"/>
    </xf>
    <xf numFmtId="0" fontId="9" fillId="8" borderId="0" xfId="0" applyFont="1" applyFill="1" applyAlignment="1" applyProtection="1">
      <alignment horizontal="center" vertical="center"/>
      <protection locked="0"/>
    </xf>
    <xf numFmtId="0" fontId="0" fillId="8" borderId="0" xfId="0" applyFill="1" applyAlignment="1" applyProtection="1">
      <alignment horizontal="left" vertical="center" wrapText="1"/>
      <protection locked="0"/>
    </xf>
    <xf numFmtId="0" fontId="0" fillId="8" borderId="0" xfId="0" applyFill="1" applyAlignment="1">
      <alignment horizontal="center" vertical="center"/>
    </xf>
    <xf numFmtId="0" fontId="4" fillId="8" borderId="0" xfId="0" applyFont="1" applyFill="1" applyAlignment="1" applyProtection="1">
      <alignment horizontal="left" vertical="center" wrapText="1"/>
      <protection locked="0"/>
    </xf>
    <xf numFmtId="0" fontId="69" fillId="6" borderId="3" xfId="26" applyFont="1" applyAlignment="1" applyProtection="1">
      <alignment horizontal="center" vertical="center" wrapText="1"/>
      <protection locked="0"/>
    </xf>
    <xf numFmtId="0" fontId="29" fillId="8" borderId="0" xfId="0" applyFont="1" applyFill="1" applyAlignment="1" applyProtection="1">
      <alignment horizontal="center" vertical="center"/>
      <protection locked="0"/>
    </xf>
    <xf numFmtId="1" fontId="23" fillId="3" borderId="2" xfId="2" applyNumberFormat="1" applyFont="1" applyAlignment="1" applyProtection="1">
      <alignment horizontal="center" vertical="center"/>
    </xf>
    <xf numFmtId="0" fontId="7" fillId="8" borderId="0" xfId="0" applyFont="1" applyFill="1" applyAlignment="1" applyProtection="1">
      <alignment horizontal="left" vertical="center"/>
      <protection locked="0"/>
    </xf>
    <xf numFmtId="2" fontId="70" fillId="3" borderId="1" xfId="27" applyNumberFormat="1" applyAlignment="1" applyProtection="1">
      <alignment horizontal="center" vertical="center"/>
    </xf>
    <xf numFmtId="0" fontId="70" fillId="3" borderId="1" xfId="27" applyAlignment="1" applyProtection="1">
      <alignment horizontal="center" vertical="center"/>
    </xf>
    <xf numFmtId="0" fontId="34" fillId="8" borderId="0" xfId="0" applyFont="1" applyFill="1" applyAlignment="1" applyProtection="1">
      <alignment horizontal="left" vertical="center" wrapText="1"/>
      <protection locked="0"/>
    </xf>
    <xf numFmtId="0" fontId="0" fillId="8" borderId="0" xfId="0" applyFill="1" applyAlignment="1">
      <alignment horizontal="left" vertical="center" wrapText="1"/>
    </xf>
    <xf numFmtId="0" fontId="7" fillId="8" borderId="0" xfId="0" applyFont="1" applyFill="1" applyAlignment="1">
      <alignment horizontal="left" vertical="center" wrapText="1"/>
    </xf>
    <xf numFmtId="0" fontId="7" fillId="8" borderId="0" xfId="0" applyFont="1" applyFill="1" applyAlignment="1">
      <alignment horizontal="center" vertical="center"/>
    </xf>
    <xf numFmtId="2" fontId="23" fillId="3" borderId="2" xfId="2" applyNumberFormat="1" applyFont="1" applyAlignment="1" applyProtection="1">
      <alignment horizontal="center" vertical="center"/>
    </xf>
    <xf numFmtId="0" fontId="0" fillId="8" borderId="0" xfId="0" quotePrefix="1" applyFill="1" applyAlignment="1" applyProtection="1">
      <alignment vertical="center" wrapText="1"/>
      <protection locked="0"/>
    </xf>
    <xf numFmtId="0" fontId="23" fillId="8" borderId="9" xfId="0" applyFont="1" applyFill="1" applyBorder="1" applyAlignment="1" applyProtection="1">
      <alignment horizontal="left" vertical="center"/>
      <protection locked="0"/>
    </xf>
    <xf numFmtId="0" fontId="0" fillId="8" borderId="10" xfId="0" applyFill="1" applyBorder="1" applyAlignment="1" applyProtection="1">
      <alignment horizontal="center" vertical="center"/>
      <protection locked="0"/>
    </xf>
    <xf numFmtId="0" fontId="7" fillId="8" borderId="10" xfId="0" applyFont="1" applyFill="1" applyBorder="1" applyAlignment="1">
      <alignment horizontal="center" vertical="center"/>
    </xf>
    <xf numFmtId="0" fontId="7" fillId="8" borderId="11" xfId="0" applyFont="1" applyFill="1" applyBorder="1" applyAlignment="1" applyProtection="1">
      <alignment horizontal="left" vertical="center" wrapText="1"/>
      <protection locked="0"/>
    </xf>
    <xf numFmtId="0" fontId="7" fillId="8" borderId="14" xfId="0" applyFont="1" applyFill="1" applyBorder="1" applyAlignment="1">
      <alignment horizontal="left" vertical="center" wrapText="1"/>
    </xf>
    <xf numFmtId="0" fontId="7" fillId="9" borderId="25" xfId="1" applyFont="1" applyFill="1" applyBorder="1" applyAlignment="1" applyProtection="1">
      <alignment horizontal="center" vertical="center"/>
      <protection locked="0"/>
    </xf>
    <xf numFmtId="0" fontId="0" fillId="8" borderId="15" xfId="0" applyFill="1" applyBorder="1" applyAlignment="1" applyProtection="1">
      <alignment horizontal="center" vertical="center"/>
      <protection locked="0"/>
    </xf>
    <xf numFmtId="0" fontId="7" fillId="8" borderId="16" xfId="0" applyFont="1" applyFill="1" applyBorder="1" applyAlignment="1" applyProtection="1">
      <alignment horizontal="left" vertical="center" wrapText="1"/>
      <protection locked="0"/>
    </xf>
    <xf numFmtId="0" fontId="23" fillId="8" borderId="0" xfId="0" applyFont="1" applyFill="1" applyAlignment="1" applyProtection="1">
      <alignment horizontal="left" vertical="center"/>
      <protection locked="0"/>
    </xf>
    <xf numFmtId="0" fontId="34" fillId="8" borderId="0" xfId="0" applyFont="1" applyFill="1" applyAlignment="1" applyProtection="1">
      <alignment horizontal="left" vertical="center"/>
      <protection locked="0"/>
    </xf>
    <xf numFmtId="0" fontId="7" fillId="8" borderId="0" xfId="0" quotePrefix="1" applyFont="1" applyFill="1" applyAlignment="1" applyProtection="1">
      <alignment vertical="center" wrapText="1"/>
      <protection locked="0"/>
    </xf>
    <xf numFmtId="0" fontId="71" fillId="8" borderId="0" xfId="0" applyFont="1" applyFill="1" applyAlignment="1" applyProtection="1">
      <alignment horizontal="left" vertical="center" wrapText="1"/>
      <protection locked="0"/>
    </xf>
    <xf numFmtId="0" fontId="72" fillId="8" borderId="0" xfId="0" applyFont="1" applyFill="1" applyAlignment="1" applyProtection="1">
      <alignment horizontal="center" vertical="center" wrapText="1"/>
      <protection locked="0"/>
    </xf>
    <xf numFmtId="0" fontId="72" fillId="8" borderId="0" xfId="0" applyFont="1" applyFill="1" applyAlignment="1" applyProtection="1">
      <alignment horizontal="left" vertical="center" wrapText="1"/>
      <protection locked="0"/>
    </xf>
    <xf numFmtId="0" fontId="72" fillId="8" borderId="0" xfId="0" applyFont="1" applyFill="1" applyAlignment="1">
      <alignment horizontal="left" vertical="center" wrapText="1"/>
    </xf>
    <xf numFmtId="0" fontId="72" fillId="8" borderId="0" xfId="0" applyFont="1" applyFill="1" applyAlignment="1">
      <alignment horizontal="center" vertical="center"/>
    </xf>
    <xf numFmtId="0" fontId="72" fillId="8" borderId="0" xfId="0" applyFont="1" applyFill="1" applyAlignment="1" applyProtection="1">
      <alignment horizontal="center"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73" fillId="8" borderId="0" xfId="0" applyFont="1" applyFill="1" applyAlignment="1" applyProtection="1">
      <alignment vertical="center"/>
      <protection locked="0"/>
    </xf>
    <xf numFmtId="0" fontId="72" fillId="8" borderId="0" xfId="0" applyFont="1" applyFill="1" applyAlignment="1" applyProtection="1">
      <alignment vertical="center"/>
      <protection locked="0"/>
    </xf>
    <xf numFmtId="0" fontId="72" fillId="8" borderId="0" xfId="0" applyFont="1" applyFill="1" applyAlignment="1" applyProtection="1">
      <alignment vertical="center" wrapText="1"/>
      <protection locked="0"/>
    </xf>
    <xf numFmtId="0" fontId="5" fillId="8" borderId="0" xfId="0" applyFont="1" applyFill="1" applyAlignment="1" applyProtection="1">
      <alignment horizontal="left" vertical="center" wrapText="1"/>
      <protection locked="0"/>
    </xf>
    <xf numFmtId="0" fontId="23" fillId="8" borderId="0" xfId="0" applyFont="1" applyFill="1" applyAlignment="1" applyProtection="1">
      <alignment horizontal="left" vertical="center" wrapText="1"/>
      <protection locked="0"/>
    </xf>
    <xf numFmtId="11" fontId="23" fillId="8" borderId="26" xfId="2" applyNumberFormat="1" applyFont="1" applyFill="1" applyBorder="1" applyAlignment="1" applyProtection="1">
      <alignment horizontal="center" vertical="center"/>
    </xf>
    <xf numFmtId="0" fontId="71" fillId="8" borderId="0" xfId="0" applyFont="1" applyFill="1" applyAlignment="1">
      <alignment horizontal="center" vertical="center"/>
    </xf>
    <xf numFmtId="0" fontId="4" fillId="8" borderId="0" xfId="0" applyFont="1" applyFill="1" applyAlignment="1" applyProtection="1">
      <alignment horizontal="center" vertical="center"/>
      <protection locked="0"/>
    </xf>
    <xf numFmtId="0" fontId="72" fillId="8" borderId="0" xfId="0" applyFont="1" applyFill="1" applyAlignment="1">
      <alignment horizontal="left" vertical="center"/>
    </xf>
    <xf numFmtId="0" fontId="7" fillId="8" borderId="0" xfId="0" applyFont="1" applyFill="1" applyAlignment="1">
      <alignment horizontal="left" vertical="center"/>
    </xf>
    <xf numFmtId="0" fontId="71" fillId="8" borderId="0" xfId="0" applyFont="1" applyFill="1" applyAlignment="1" applyProtection="1">
      <alignment vertical="center"/>
      <protection locked="0"/>
    </xf>
    <xf numFmtId="0" fontId="71" fillId="8" borderId="0" xfId="0" applyFont="1" applyFill="1" applyAlignment="1">
      <alignment horizontal="left" vertical="center"/>
    </xf>
    <xf numFmtId="0" fontId="23" fillId="8" borderId="0" xfId="0" applyFont="1" applyFill="1" applyAlignment="1">
      <alignment horizontal="left" vertical="center" wrapText="1"/>
    </xf>
    <xf numFmtId="0" fontId="60" fillId="8" borderId="0" xfId="0" applyFont="1" applyFill="1" applyAlignment="1">
      <alignment vertical="center" wrapText="1"/>
    </xf>
    <xf numFmtId="0" fontId="23" fillId="8" borderId="0" xfId="0" applyFont="1" applyFill="1" applyAlignment="1">
      <alignment horizontal="left" vertical="center"/>
    </xf>
    <xf numFmtId="0" fontId="9" fillId="4" borderId="0" xfId="0" applyFont="1" applyFill="1" applyAlignment="1" applyProtection="1">
      <alignment vertical="center"/>
      <protection locked="0"/>
    </xf>
    <xf numFmtId="0" fontId="15" fillId="4" borderId="0" xfId="0" applyFont="1" applyFill="1" applyAlignment="1" applyProtection="1">
      <alignment vertical="center"/>
      <protection locked="0"/>
    </xf>
    <xf numFmtId="0" fontId="3" fillId="4" borderId="0" xfId="0" applyFont="1" applyFill="1" applyAlignment="1" applyProtection="1">
      <alignment vertical="center"/>
      <protection locked="0"/>
    </xf>
    <xf numFmtId="0" fontId="3" fillId="4" borderId="0" xfId="0" applyFont="1" applyFill="1" applyAlignment="1" applyProtection="1">
      <alignment horizontal="left" vertical="center"/>
      <protection locked="0"/>
    </xf>
    <xf numFmtId="0" fontId="9" fillId="4" borderId="0" xfId="0" applyFont="1" applyFill="1" applyAlignment="1" applyProtection="1">
      <alignment horizontal="left" vertical="center"/>
      <protection locked="0"/>
    </xf>
    <xf numFmtId="0" fontId="9" fillId="4" borderId="0" xfId="0" applyFont="1" applyFill="1" applyAlignment="1" applyProtection="1">
      <alignment horizontal="center" vertical="center"/>
      <protection locked="0"/>
    </xf>
    <xf numFmtId="0" fontId="0" fillId="4" borderId="0" xfId="0" applyFill="1" applyAlignment="1" applyProtection="1">
      <alignment horizontal="left" vertical="center" wrapText="1"/>
      <protection locked="0"/>
    </xf>
    <xf numFmtId="0" fontId="0" fillId="4" borderId="0" xfId="0" applyFill="1" applyAlignment="1" applyProtection="1">
      <alignment horizontal="center" vertical="center"/>
      <protection locked="0"/>
    </xf>
    <xf numFmtId="0" fontId="7" fillId="4" borderId="0" xfId="0" applyFont="1" applyFill="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lignment horizontal="left" vertical="center" wrapText="1"/>
    </xf>
    <xf numFmtId="0" fontId="7" fillId="4" borderId="0" xfId="0" applyFont="1" applyFill="1" applyAlignment="1" applyProtection="1">
      <alignment horizontal="left" vertical="center" wrapText="1"/>
      <protection locked="0"/>
    </xf>
    <xf numFmtId="0" fontId="7" fillId="4" borderId="0" xfId="0" applyFont="1" applyFill="1" applyAlignment="1" applyProtection="1">
      <alignment horizontal="center" vertical="center"/>
      <protection locked="0"/>
    </xf>
    <xf numFmtId="0" fontId="39" fillId="4" borderId="0" xfId="0" applyFont="1" applyFill="1" applyAlignment="1" applyProtection="1">
      <alignment horizontal="left" vertical="center"/>
      <protection locked="0"/>
    </xf>
    <xf numFmtId="0" fontId="5" fillId="4" borderId="0" xfId="0" applyFont="1" applyFill="1" applyAlignment="1" applyProtection="1">
      <alignment horizontal="left" vertical="center" wrapText="1"/>
      <protection locked="0"/>
    </xf>
    <xf numFmtId="0" fontId="58" fillId="4" borderId="0" xfId="0" applyFont="1" applyFill="1" applyAlignment="1" applyProtection="1">
      <alignment horizontal="left" vertical="center" wrapText="1"/>
      <protection locked="0"/>
    </xf>
    <xf numFmtId="0" fontId="54" fillId="4" borderId="0" xfId="0" applyFont="1" applyFill="1" applyAlignment="1">
      <alignment vertical="center" wrapText="1"/>
    </xf>
    <xf numFmtId="0" fontId="7" fillId="4" borderId="0" xfId="0" applyFont="1" applyFill="1" applyAlignment="1">
      <alignment horizontal="center" vertical="center"/>
    </xf>
    <xf numFmtId="0" fontId="57" fillId="4" borderId="0" xfId="0" applyFont="1" applyFill="1" applyAlignment="1">
      <alignment vertical="center"/>
    </xf>
    <xf numFmtId="0" fontId="7" fillId="4" borderId="0" xfId="0" applyFont="1" applyFill="1" applyAlignment="1">
      <alignment vertical="center" wrapText="1"/>
    </xf>
    <xf numFmtId="0" fontId="54" fillId="4" borderId="0" xfId="0" applyFont="1" applyFill="1" applyAlignment="1">
      <alignment vertical="center"/>
    </xf>
    <xf numFmtId="0" fontId="57" fillId="4" borderId="0" xfId="0" applyFont="1" applyFill="1" applyAlignment="1">
      <alignment vertical="center" wrapText="1"/>
    </xf>
    <xf numFmtId="0" fontId="59" fillId="4" borderId="0" xfId="0" applyFont="1" applyFill="1" applyAlignment="1">
      <alignment horizontal="left" vertical="center" wrapText="1"/>
    </xf>
    <xf numFmtId="0" fontId="7" fillId="4" borderId="0" xfId="0" applyFont="1" applyFill="1" applyAlignment="1">
      <alignment horizontal="left" vertical="center"/>
    </xf>
    <xf numFmtId="0" fontId="4" fillId="8" borderId="0" xfId="0" applyFont="1" applyFill="1" applyAlignment="1" applyProtection="1">
      <alignment horizontal="left" vertical="top" wrapText="1"/>
      <protection locked="0"/>
    </xf>
    <xf numFmtId="0" fontId="7" fillId="9" borderId="6" xfId="1" applyNumberFormat="1" applyFont="1" applyFill="1" applyBorder="1" applyAlignment="1" applyProtection="1">
      <alignment horizontal="center" vertical="center"/>
      <protection locked="0"/>
    </xf>
    <xf numFmtId="0" fontId="0" fillId="0" borderId="0" xfId="0" applyFill="1" applyProtection="1">
      <protection locked="0"/>
    </xf>
    <xf numFmtId="14" fontId="0" fillId="4" borderId="0" xfId="0" applyNumberFormat="1" applyFill="1" applyAlignment="1" applyProtection="1">
      <alignment horizontal="center"/>
      <protection locked="0"/>
    </xf>
    <xf numFmtId="0" fontId="51" fillId="4" borderId="0" xfId="0" applyFont="1" applyFill="1" applyBorder="1" applyAlignment="1" applyProtection="1">
      <alignment horizontal="left" vertical="center"/>
      <protection locked="0"/>
    </xf>
    <xf numFmtId="0" fontId="42" fillId="4" borderId="0" xfId="18" applyFont="1" applyFill="1" applyBorder="1" applyAlignment="1" applyProtection="1">
      <alignment horizontal="left" vertical="center" wrapText="1"/>
      <protection locked="0"/>
    </xf>
    <xf numFmtId="0" fontId="51" fillId="4" borderId="0" xfId="0" applyFont="1" applyFill="1" applyAlignment="1" applyProtection="1">
      <alignment horizontal="justify" vertical="center" wrapText="1"/>
      <protection locked="0"/>
    </xf>
    <xf numFmtId="0" fontId="41" fillId="4" borderId="0" xfId="0" applyFont="1" applyFill="1" applyBorder="1" applyAlignment="1" applyProtection="1">
      <alignment horizontal="left" vertical="center" wrapText="1"/>
      <protection locked="0"/>
    </xf>
    <xf numFmtId="0" fontId="0" fillId="4" borderId="0" xfId="0" applyFont="1" applyFill="1" applyAlignment="1" applyProtection="1">
      <alignment horizontal="left" vertical="top"/>
      <protection locked="0"/>
    </xf>
    <xf numFmtId="0" fontId="0" fillId="4" borderId="0" xfId="0" applyFont="1" applyFill="1" applyAlignment="1" applyProtection="1">
      <alignment horizontal="left" vertical="top" wrapText="1"/>
      <protection locked="0"/>
    </xf>
    <xf numFmtId="0" fontId="0" fillId="4" borderId="0" xfId="0" quotePrefix="1" applyFont="1" applyFill="1" applyAlignment="1" applyProtection="1">
      <alignment horizontal="left" vertical="top" wrapText="1"/>
      <protection locked="0"/>
    </xf>
    <xf numFmtId="0" fontId="0" fillId="4" borderId="0" xfId="0" quotePrefix="1" applyFont="1" applyFill="1" applyAlignment="1">
      <alignment horizontal="left" vertical="top" wrapText="1"/>
    </xf>
    <xf numFmtId="0" fontId="0" fillId="4" borderId="0" xfId="0" applyFont="1" applyFill="1" applyAlignment="1">
      <alignment horizontal="left" vertical="top" wrapText="1"/>
    </xf>
    <xf numFmtId="0" fontId="42" fillId="4" borderId="0" xfId="18" applyFont="1" applyFill="1" applyBorder="1" applyAlignment="1">
      <alignment horizontal="left" vertical="center" wrapText="1"/>
    </xf>
    <xf numFmtId="0" fontId="49" fillId="4" borderId="0" xfId="20" applyFont="1" applyFill="1" applyAlignment="1">
      <alignment horizontal="left" vertical="center"/>
    </xf>
    <xf numFmtId="0" fontId="43" fillId="9" borderId="0" xfId="0" applyFont="1" applyFill="1" applyBorder="1" applyAlignment="1" applyProtection="1">
      <alignment horizontal="left" vertical="center"/>
      <protection locked="0"/>
    </xf>
    <xf numFmtId="0" fontId="46" fillId="4" borderId="0" xfId="19" applyFont="1" applyFill="1" applyBorder="1" applyAlignment="1" applyProtection="1">
      <alignment horizontal="left" vertical="center" wrapText="1"/>
      <protection locked="0"/>
    </xf>
    <xf numFmtId="0" fontId="18" fillId="4" borderId="12" xfId="19" applyFont="1" applyFill="1" applyBorder="1" applyAlignment="1" applyProtection="1">
      <alignment horizontal="left" vertical="center" wrapText="1"/>
      <protection locked="0"/>
    </xf>
    <xf numFmtId="0" fontId="18" fillId="4" borderId="0" xfId="19" applyFont="1" applyFill="1" applyBorder="1" applyAlignment="1" applyProtection="1">
      <alignment horizontal="left" vertical="center" wrapText="1"/>
      <protection locked="0"/>
    </xf>
    <xf numFmtId="0" fontId="18" fillId="4" borderId="13" xfId="19" applyFont="1" applyFill="1" applyBorder="1" applyAlignment="1" applyProtection="1">
      <alignment horizontal="left" vertical="center" wrapText="1"/>
      <protection locked="0"/>
    </xf>
    <xf numFmtId="0" fontId="0" fillId="8" borderId="0" xfId="0" applyFill="1" applyBorder="1" applyAlignment="1" applyProtection="1">
      <alignment horizontal="left" vertical="center" wrapText="1"/>
      <protection locked="0"/>
    </xf>
    <xf numFmtId="0" fontId="46" fillId="4" borderId="0" xfId="19" applyFont="1" applyFill="1" applyAlignment="1" applyProtection="1">
      <alignment horizontal="left" vertical="center" wrapText="1"/>
      <protection locked="0"/>
    </xf>
    <xf numFmtId="0" fontId="7" fillId="4" borderId="0" xfId="0" applyFont="1" applyFill="1" applyBorder="1" applyAlignment="1" applyProtection="1">
      <alignment horizontal="left" vertical="center" wrapText="1"/>
      <protection locked="0"/>
    </xf>
    <xf numFmtId="0" fontId="45" fillId="4" borderId="0" xfId="19" applyFont="1" applyFill="1" applyBorder="1" applyAlignment="1" applyProtection="1">
      <alignment horizontal="left" vertical="center" wrapText="1"/>
      <protection locked="0"/>
    </xf>
    <xf numFmtId="0" fontId="12" fillId="6" borderId="22" xfId="3" applyBorder="1" applyAlignment="1" applyProtection="1">
      <alignment horizontal="center" vertical="center" wrapText="1"/>
      <protection locked="0"/>
    </xf>
    <xf numFmtId="0" fontId="12" fillId="6" borderId="23" xfId="3" applyBorder="1" applyAlignment="1" applyProtection="1">
      <alignment horizontal="center" vertical="center" wrapText="1"/>
      <protection locked="0"/>
    </xf>
    <xf numFmtId="0" fontId="43" fillId="9"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wrapText="1"/>
      <protection locked="0"/>
    </xf>
    <xf numFmtId="0" fontId="18" fillId="4" borderId="14" xfId="19" applyFont="1" applyFill="1" applyBorder="1" applyAlignment="1" applyProtection="1">
      <alignment horizontal="left" vertical="center" wrapText="1"/>
      <protection locked="0"/>
    </xf>
    <xf numFmtId="0" fontId="18" fillId="4" borderId="15" xfId="19" applyFont="1" applyFill="1" applyBorder="1" applyAlignment="1" applyProtection="1">
      <alignment horizontal="left" vertical="center" wrapText="1"/>
      <protection locked="0"/>
    </xf>
    <xf numFmtId="0" fontId="18" fillId="4" borderId="16" xfId="19" applyFont="1" applyFill="1" applyBorder="1" applyAlignment="1" applyProtection="1">
      <alignment horizontal="left" vertical="center" wrapText="1"/>
      <protection locked="0"/>
    </xf>
    <xf numFmtId="0" fontId="63" fillId="4" borderId="0" xfId="19"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4" xfId="0" applyFill="1" applyBorder="1" applyAlignment="1" applyProtection="1">
      <alignment horizontal="left" vertical="top" wrapText="1"/>
      <protection locked="0"/>
    </xf>
    <xf numFmtId="0" fontId="46" fillId="4" borderId="0" xfId="19" applyFont="1" applyFill="1" applyBorder="1" applyAlignment="1" applyProtection="1">
      <alignment horizontal="left" vertical="center"/>
      <protection locked="0"/>
    </xf>
    <xf numFmtId="0" fontId="0" fillId="0" borderId="0" xfId="0"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62" fillId="4" borderId="14" xfId="19" applyFont="1" applyFill="1" applyBorder="1" applyAlignment="1" applyProtection="1">
      <alignment horizontal="left" vertical="center" wrapText="1"/>
      <protection locked="0"/>
    </xf>
    <xf numFmtId="0" fontId="62" fillId="4" borderId="15" xfId="19" applyFont="1" applyFill="1" applyBorder="1" applyAlignment="1" applyProtection="1">
      <alignment horizontal="left" vertical="center" wrapText="1"/>
      <protection locked="0"/>
    </xf>
    <xf numFmtId="0" fontId="7" fillId="8" borderId="0" xfId="0" applyFont="1" applyFill="1" applyAlignment="1" applyProtection="1">
      <alignment horizontal="left" vertical="center" wrapText="1"/>
      <protection locked="0"/>
    </xf>
    <xf numFmtId="0" fontId="66" fillId="4" borderId="0" xfId="18" applyFont="1" applyFill="1" applyBorder="1" applyAlignment="1" applyProtection="1">
      <alignment horizontal="left" vertical="center" wrapText="1"/>
      <protection locked="0"/>
    </xf>
    <xf numFmtId="0" fontId="43" fillId="9" borderId="0" xfId="22" applyFont="1" applyFill="1" applyAlignment="1" applyProtection="1">
      <alignment horizontal="left" vertical="center" wrapText="1"/>
      <protection locked="0"/>
    </xf>
    <xf numFmtId="0" fontId="0" fillId="4" borderId="0" xfId="0" applyFill="1" applyAlignment="1" applyProtection="1">
      <alignment horizontal="left" vertical="center" wrapText="1"/>
      <protection locked="0"/>
    </xf>
    <xf numFmtId="0" fontId="4" fillId="8" borderId="0" xfId="0" applyFont="1" applyFill="1" applyAlignment="1" applyProtection="1">
      <alignment horizontal="left" vertical="center" wrapText="1"/>
      <protection locked="0"/>
    </xf>
    <xf numFmtId="0" fontId="65" fillId="4" borderId="0" xfId="18" applyFont="1" applyFill="1" applyBorder="1" applyAlignment="1" applyProtection="1">
      <alignment horizontal="left" vertical="top" wrapText="1"/>
      <protection locked="0"/>
    </xf>
    <xf numFmtId="0" fontId="23" fillId="8" borderId="0" xfId="0" applyFont="1" applyFill="1" applyAlignment="1" applyProtection="1">
      <alignment horizontal="left" vertical="top" wrapText="1"/>
      <protection locked="0"/>
    </xf>
    <xf numFmtId="0" fontId="4" fillId="8" borderId="0" xfId="0" applyFont="1" applyFill="1" applyAlignment="1" applyProtection="1">
      <alignment horizontal="left" vertical="top" wrapText="1"/>
      <protection locked="0"/>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0" fillId="4" borderId="0" xfId="0" applyFill="1" applyAlignment="1">
      <alignment horizontal="left" vertical="center" wrapText="1"/>
    </xf>
    <xf numFmtId="0" fontId="38" fillId="9" borderId="0" xfId="0" applyFont="1" applyFill="1" applyAlignment="1">
      <alignment horizontal="left" vertical="top" wrapText="1"/>
    </xf>
  </cellXfs>
  <cellStyles count="28">
    <cellStyle name="Calculation" xfId="21" builtinId="22"/>
    <cellStyle name="Calculation 2" xfId="27" xr:uid="{6130A8D1-C7F9-4948-883F-A8B2EDA7516B}"/>
    <cellStyle name="Check Cell" xfId="3" builtinId="23"/>
    <cellStyle name="Check Cell 2" xfId="25" xr:uid="{00000000-0005-0000-0000-000002000000}"/>
    <cellStyle name="Check Cell 3" xfId="26" xr:uid="{106206CC-B92D-4FA1-B21B-38A506AC25F3}"/>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Heading 1" xfId="18" builtinId="16"/>
    <cellStyle name="Heading 4" xfId="19" builtinId="19"/>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20" builtinId="8"/>
    <cellStyle name="Input" xfId="1" builtinId="20"/>
    <cellStyle name="Linked Cell" xfId="24" builtinId="24"/>
    <cellStyle name="Normal" xfId="0" builtinId="0"/>
    <cellStyle name="Normal 2" xfId="22" xr:uid="{00000000-0005-0000-0000-000017000000}"/>
    <cellStyle name="Normal 2 2" xfId="23" xr:uid="{00000000-0005-0000-0000-000018000000}"/>
    <cellStyle name="Output" xfId="2" builtinId="21"/>
  </cellStyles>
  <dxfs count="34">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
      <fill>
        <patternFill>
          <bgColor rgb="FFEFB01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00"/>
      <color rgb="FFD89E0E"/>
      <color rgb="FFEFB01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12</xdr:col>
      <xdr:colOff>285750</xdr:colOff>
      <xdr:row>1</xdr:row>
      <xdr:rowOff>28575</xdr:rowOff>
    </xdr:from>
    <xdr:to>
      <xdr:col>14</xdr:col>
      <xdr:colOff>750984</xdr:colOff>
      <xdr:row>2</xdr:row>
      <xdr:rowOff>65260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125075" y="190500"/>
          <a:ext cx="2079722" cy="5367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1131357</xdr:colOff>
      <xdr:row>1</xdr:row>
      <xdr:rowOff>79376</xdr:rowOff>
    </xdr:from>
    <xdr:to>
      <xdr:col>9</xdr:col>
      <xdr:colOff>3216370</xdr:colOff>
      <xdr:row>2</xdr:row>
      <xdr:rowOff>55880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0170582" y="241301"/>
          <a:ext cx="2085013" cy="5301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1131357</xdr:colOff>
      <xdr:row>1</xdr:row>
      <xdr:rowOff>79376</xdr:rowOff>
    </xdr:from>
    <xdr:to>
      <xdr:col>9</xdr:col>
      <xdr:colOff>3216370</xdr:colOff>
      <xdr:row>2</xdr:row>
      <xdr:rowOff>55880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727545" y="236539"/>
          <a:ext cx="2085013" cy="5241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1131357</xdr:colOff>
      <xdr:row>1</xdr:row>
      <xdr:rowOff>79376</xdr:rowOff>
    </xdr:from>
    <xdr:to>
      <xdr:col>9</xdr:col>
      <xdr:colOff>3216370</xdr:colOff>
      <xdr:row>2</xdr:row>
      <xdr:rowOff>55880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0170582" y="241301"/>
          <a:ext cx="2085013" cy="5194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1131357</xdr:colOff>
      <xdr:row>1</xdr:row>
      <xdr:rowOff>79376</xdr:rowOff>
    </xdr:from>
    <xdr:to>
      <xdr:col>9</xdr:col>
      <xdr:colOff>3216370</xdr:colOff>
      <xdr:row>2</xdr:row>
      <xdr:rowOff>55880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0751607" y="236539"/>
          <a:ext cx="2085013" cy="5241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1131357</xdr:colOff>
      <xdr:row>1</xdr:row>
      <xdr:rowOff>79376</xdr:rowOff>
    </xdr:from>
    <xdr:to>
      <xdr:col>9</xdr:col>
      <xdr:colOff>3216370</xdr:colOff>
      <xdr:row>2</xdr:row>
      <xdr:rowOff>55880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727545" y="236539"/>
          <a:ext cx="2085013" cy="5241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4076700</xdr:colOff>
      <xdr:row>1</xdr:row>
      <xdr:rowOff>123825</xdr:rowOff>
    </xdr:from>
    <xdr:to>
      <xdr:col>6</xdr:col>
      <xdr:colOff>5921417</xdr:colOff>
      <xdr:row>1</xdr:row>
      <xdr:rowOff>651508</xdr:rowOff>
    </xdr:to>
    <xdr:pic>
      <xdr:nvPicPr>
        <xdr:cNvPr id="2" name="Picture 1">
          <a:extLst>
            <a:ext uri="{FF2B5EF4-FFF2-40B4-BE49-F238E27FC236}">
              <a16:creationId xmlns:a16="http://schemas.microsoft.com/office/drawing/2014/main" id="{3A54252A-9CAC-4129-9D3E-D8AF82414F62}"/>
            </a:ext>
          </a:extLst>
        </xdr:cNvPr>
        <xdr:cNvPicPr>
          <a:picLocks noChangeAspect="1"/>
        </xdr:cNvPicPr>
      </xdr:nvPicPr>
      <xdr:blipFill>
        <a:blip xmlns:r="http://schemas.openxmlformats.org/officeDocument/2006/relationships" r:embed="rId1"/>
        <a:stretch>
          <a:fillRect/>
        </a:stretch>
      </xdr:blipFill>
      <xdr:spPr>
        <a:xfrm>
          <a:off x="13201650" y="285750"/>
          <a:ext cx="1844717" cy="5276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4088341</xdr:colOff>
      <xdr:row>0</xdr:row>
      <xdr:rowOff>153458</xdr:rowOff>
    </xdr:from>
    <xdr:to>
      <xdr:col>6</xdr:col>
      <xdr:colOff>6025188</xdr:colOff>
      <xdr:row>1</xdr:row>
      <xdr:rowOff>523026</xdr:rowOff>
    </xdr:to>
    <xdr:pic>
      <xdr:nvPicPr>
        <xdr:cNvPr id="2" name="Picture 1">
          <a:extLst>
            <a:ext uri="{FF2B5EF4-FFF2-40B4-BE49-F238E27FC236}">
              <a16:creationId xmlns:a16="http://schemas.microsoft.com/office/drawing/2014/main" id="{C8182F58-97E0-4458-8986-6D1C2E189D3F}"/>
            </a:ext>
          </a:extLst>
        </xdr:cNvPr>
        <xdr:cNvPicPr>
          <a:picLocks noChangeAspect="1"/>
        </xdr:cNvPicPr>
      </xdr:nvPicPr>
      <xdr:blipFill>
        <a:blip xmlns:r="http://schemas.openxmlformats.org/officeDocument/2006/relationships" r:embed="rId1"/>
        <a:stretch>
          <a:fillRect/>
        </a:stretch>
      </xdr:blipFill>
      <xdr:spPr>
        <a:xfrm>
          <a:off x="13213291" y="153458"/>
          <a:ext cx="1936847" cy="531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4088341</xdr:colOff>
      <xdr:row>0</xdr:row>
      <xdr:rowOff>153458</xdr:rowOff>
    </xdr:from>
    <xdr:to>
      <xdr:col>6</xdr:col>
      <xdr:colOff>6025188</xdr:colOff>
      <xdr:row>1</xdr:row>
      <xdr:rowOff>523026</xdr:rowOff>
    </xdr:to>
    <xdr:pic>
      <xdr:nvPicPr>
        <xdr:cNvPr id="2" name="Picture 1">
          <a:extLst>
            <a:ext uri="{FF2B5EF4-FFF2-40B4-BE49-F238E27FC236}">
              <a16:creationId xmlns:a16="http://schemas.microsoft.com/office/drawing/2014/main" id="{18A78979-41AE-4F62-B35B-7326F15CC491}"/>
            </a:ext>
          </a:extLst>
        </xdr:cNvPr>
        <xdr:cNvPicPr>
          <a:picLocks noChangeAspect="1"/>
        </xdr:cNvPicPr>
      </xdr:nvPicPr>
      <xdr:blipFill>
        <a:blip xmlns:r="http://schemas.openxmlformats.org/officeDocument/2006/relationships" r:embed="rId1"/>
        <a:stretch>
          <a:fillRect/>
        </a:stretch>
      </xdr:blipFill>
      <xdr:spPr>
        <a:xfrm>
          <a:off x="13213291" y="153458"/>
          <a:ext cx="1936847" cy="531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152400</xdr:colOff>
      <xdr:row>1</xdr:row>
      <xdr:rowOff>0</xdr:rowOff>
    </xdr:from>
    <xdr:to>
      <xdr:col>15</xdr:col>
      <xdr:colOff>612872</xdr:colOff>
      <xdr:row>2</xdr:row>
      <xdr:rowOff>22398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9991725" y="161925"/>
          <a:ext cx="2079722" cy="5367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1310216</xdr:colOff>
      <xdr:row>1</xdr:row>
      <xdr:rowOff>32808</xdr:rowOff>
    </xdr:from>
    <xdr:to>
      <xdr:col>9</xdr:col>
      <xdr:colOff>3389938</xdr:colOff>
      <xdr:row>2</xdr:row>
      <xdr:rowOff>17106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9892241" y="194733"/>
          <a:ext cx="2079722" cy="5367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1243541</xdr:colOff>
      <xdr:row>1</xdr:row>
      <xdr:rowOff>32808</xdr:rowOff>
    </xdr:from>
    <xdr:to>
      <xdr:col>8</xdr:col>
      <xdr:colOff>3323263</xdr:colOff>
      <xdr:row>2</xdr:row>
      <xdr:rowOff>26631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777941" y="194733"/>
          <a:ext cx="2079722" cy="5367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1915582</xdr:colOff>
      <xdr:row>1</xdr:row>
      <xdr:rowOff>15876</xdr:rowOff>
    </xdr:from>
    <xdr:to>
      <xdr:col>9</xdr:col>
      <xdr:colOff>3995304</xdr:colOff>
      <xdr:row>1</xdr:row>
      <xdr:rowOff>542041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116607" y="177801"/>
          <a:ext cx="2079722" cy="5261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1638300</xdr:colOff>
      <xdr:row>0</xdr:row>
      <xdr:rowOff>123825</xdr:rowOff>
    </xdr:from>
    <xdr:to>
      <xdr:col>8</xdr:col>
      <xdr:colOff>3723313</xdr:colOff>
      <xdr:row>2</xdr:row>
      <xdr:rowOff>3094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867900" y="123825"/>
          <a:ext cx="2085013" cy="5364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2002631</xdr:colOff>
      <xdr:row>1</xdr:row>
      <xdr:rowOff>45244</xdr:rowOff>
    </xdr:from>
    <xdr:to>
      <xdr:col>8</xdr:col>
      <xdr:colOff>4087644</xdr:colOff>
      <xdr:row>2</xdr:row>
      <xdr:rowOff>5476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775031" y="207169"/>
          <a:ext cx="2085013" cy="5317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2845858</xdr:colOff>
      <xdr:row>0</xdr:row>
      <xdr:rowOff>150284</xdr:rowOff>
    </xdr:from>
    <xdr:to>
      <xdr:col>8</xdr:col>
      <xdr:colOff>4936163</xdr:colOff>
      <xdr:row>1</xdr:row>
      <xdr:rowOff>528028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0313458" y="150284"/>
          <a:ext cx="2090305" cy="539669"/>
        </a:xfrm>
        <a:prstGeom prst="rect">
          <a:avLst/>
        </a:prstGeom>
      </xdr:spPr>
    </xdr:pic>
    <xdr:clientData/>
  </xdr:twoCellAnchor>
  <xdr:oneCellAnchor>
    <xdr:from>
      <xdr:col>8</xdr:col>
      <xdr:colOff>1436158</xdr:colOff>
      <xdr:row>61</xdr:row>
      <xdr:rowOff>1588</xdr:rowOff>
    </xdr:from>
    <xdr:ext cx="3533776" cy="55739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3088408" y="11696171"/>
              <a:ext cx="3533776" cy="55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chr m:val="∑"/>
                        <m:ctrlPr>
                          <a:rPr lang="en-GB" sz="1100" i="1">
                            <a:latin typeface="Cambria Math" panose="02040503050406030204" pitchFamily="18" charset="0"/>
                          </a:rPr>
                        </m:ctrlPr>
                      </m:naryPr>
                      <m:sub>
                        <m:r>
                          <m:rPr>
                            <m:brk m:alnAt="23"/>
                          </m:rPr>
                          <a:rPr lang="en-GB" sz="1100" b="0" i="1">
                            <a:latin typeface="Cambria Math"/>
                          </a:rPr>
                          <m:t>𝑖</m:t>
                        </m:r>
                        <m:r>
                          <a:rPr lang="en-GB" sz="1100" b="0" i="1">
                            <a:latin typeface="Cambria Math"/>
                          </a:rPr>
                          <m:t>=1</m:t>
                        </m:r>
                      </m:sub>
                      <m:sup>
                        <m:r>
                          <a:rPr lang="en-GB" sz="1100" b="0" i="1">
                            <a:latin typeface="Cambria Math"/>
                          </a:rPr>
                          <m:t>𝑛</m:t>
                        </m:r>
                      </m:sup>
                      <m:e>
                        <m:r>
                          <a:rPr lang="en-GB" sz="1100" b="0" i="1">
                            <a:latin typeface="Cambria Math"/>
                          </a:rPr>
                          <m:t>𝑄𝑏𝑙𝑑</m:t>
                        </m:r>
                        <m:r>
                          <a:rPr lang="en-GB" sz="1100" b="0" i="1">
                            <a:latin typeface="Cambria Math"/>
                          </a:rPr>
                          <m:t> ∗</m:t>
                        </m:r>
                        <m:r>
                          <a:rPr lang="en-GB" sz="1100" b="0" i="1">
                            <a:latin typeface="Cambria Math"/>
                          </a:rPr>
                          <m:t>𝐶𝑝𝑟𝑜𝑐</m:t>
                        </m:r>
                        <m:r>
                          <a:rPr lang="en-GB" sz="1100" b="0" i="1">
                            <a:latin typeface="Cambria Math"/>
                          </a:rPr>
                          <m:t> ∗</m:t>
                        </m:r>
                        <m:f>
                          <m:fPr>
                            <m:ctrlPr>
                              <a:rPr lang="en-GB" sz="1100" b="0" i="1">
                                <a:latin typeface="Cambria Math" panose="02040503050406030204" pitchFamily="18" charset="0"/>
                              </a:rPr>
                            </m:ctrlPr>
                          </m:fPr>
                          <m:num>
                            <m:r>
                              <a:rPr lang="en-GB" sz="1100" b="0" i="1">
                                <a:latin typeface="Cambria Math"/>
                              </a:rPr>
                              <m:t>1−</m:t>
                            </m:r>
                            <m:sSup>
                              <m:sSupPr>
                                <m:ctrlPr>
                                  <a:rPr lang="en-GB" sz="1100" b="0" i="1">
                                    <a:latin typeface="Cambria Math" panose="02040503050406030204" pitchFamily="18" charset="0"/>
                                  </a:rPr>
                                </m:ctrlPr>
                              </m:sSupPr>
                              <m:e>
                                <m:r>
                                  <a:rPr lang="en-GB" sz="1100" b="0" i="1">
                                    <a:latin typeface="Cambria Math"/>
                                  </a:rPr>
                                  <m:t>𝑒</m:t>
                                </m:r>
                              </m:e>
                              <m:sup>
                                <m:r>
                                  <a:rPr lang="en-GB" sz="1100" b="0" i="1">
                                    <a:latin typeface="Cambria Math"/>
                                  </a:rPr>
                                  <m:t>−</m:t>
                                </m:r>
                                <m:d>
                                  <m:dPr>
                                    <m:ctrlPr>
                                      <a:rPr lang="en-GB" sz="1100" b="0" i="1">
                                        <a:latin typeface="Cambria Math" panose="02040503050406030204" pitchFamily="18" charset="0"/>
                                      </a:rPr>
                                    </m:ctrlPr>
                                  </m:dPr>
                                  <m:e>
                                    <m:r>
                                      <a:rPr lang="en-GB" sz="1100" b="0" i="1">
                                        <a:latin typeface="Cambria Math"/>
                                      </a:rPr>
                                      <m:t>𝑇𝑟𝑒𝑝</m:t>
                                    </m:r>
                                    <m:r>
                                      <a:rPr lang="en-GB" sz="1100" b="0" i="1">
                                        <a:latin typeface="Cambria Math"/>
                                      </a:rPr>
                                      <m:t>_</m:t>
                                    </m:r>
                                    <m:r>
                                      <a:rPr lang="en-GB" sz="1100" b="0" i="1">
                                        <a:latin typeface="Cambria Math"/>
                                      </a:rPr>
                                      <m:t>𝑠h𝑜𝑐𝑘</m:t>
                                    </m:r>
                                    <m:r>
                                      <a:rPr lang="en-GB" sz="1100" b="0" i="1">
                                        <a:latin typeface="Cambria Math"/>
                                      </a:rPr>
                                      <m:t>−</m:t>
                                    </m:r>
                                    <m:d>
                                      <m:dPr>
                                        <m:ctrlPr>
                                          <a:rPr lang="en-GB" sz="1100" b="0" i="1">
                                            <a:latin typeface="Cambria Math" panose="02040503050406030204" pitchFamily="18" charset="0"/>
                                          </a:rPr>
                                        </m:ctrlPr>
                                      </m:dPr>
                                      <m:e>
                                        <m:r>
                                          <a:rPr lang="en-GB" sz="1100" b="0" i="1">
                                            <a:latin typeface="Cambria Math"/>
                                          </a:rPr>
                                          <m:t>𝑖</m:t>
                                        </m:r>
                                        <m:r>
                                          <a:rPr lang="en-GB" sz="1100" b="0" i="1">
                                            <a:latin typeface="Cambria Math"/>
                                          </a:rPr>
                                          <m:t>−1</m:t>
                                        </m:r>
                                      </m:e>
                                    </m:d>
                                    <m:r>
                                      <a:rPr lang="en-GB" sz="1100" b="0" i="1">
                                        <a:latin typeface="Cambria Math"/>
                                      </a:rPr>
                                      <m:t>∗</m:t>
                                    </m:r>
                                    <m:r>
                                      <a:rPr lang="en-GB" sz="1100" b="0" i="1">
                                        <a:latin typeface="Cambria Math"/>
                                      </a:rPr>
                                      <m:t>𝑇𝑖𝑛𝑡</m:t>
                                    </m:r>
                                  </m:e>
                                </m:d>
                                <m:r>
                                  <a:rPr lang="en-GB" sz="1100" b="0" i="1">
                                    <a:latin typeface="Cambria Math"/>
                                  </a:rPr>
                                  <m:t>∗</m:t>
                                </m:r>
                                <m:r>
                                  <a:rPr lang="en-GB" sz="1100" b="0" i="1">
                                    <a:latin typeface="Cambria Math"/>
                                  </a:rPr>
                                  <m:t>𝐾𝑠𝑦𝑠𝑡</m:t>
                                </m:r>
                              </m:sup>
                            </m:sSup>
                          </m:num>
                          <m:den>
                            <m:r>
                              <a:rPr lang="en-GB" sz="1100" b="0" i="1">
                                <a:latin typeface="Cambria Math"/>
                              </a:rPr>
                              <m:t>𝐾𝑠𝑦𝑠𝑡</m:t>
                            </m:r>
                          </m:den>
                        </m:f>
                      </m:e>
                    </m:nary>
                  </m:oMath>
                </m:oMathPara>
              </a14:m>
              <a:endParaRPr lang="en-GB" sz="1100"/>
            </a:p>
          </xdr:txBody>
        </xdr:sp>
      </mc:Choice>
      <mc:Fallback xmlns="">
        <xdr:sp macro="" textlink="">
          <xdr:nvSpPr>
            <xdr:cNvPr id="3" name="TextBox 2"/>
            <xdr:cNvSpPr txBox="1"/>
          </xdr:nvSpPr>
          <xdr:spPr>
            <a:xfrm>
              <a:off x="13088408" y="11696171"/>
              <a:ext cx="3533776" cy="55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GB" sz="1100" i="0">
                  <a:latin typeface="Cambria Math"/>
                </a:rPr>
                <a:t>∑</a:t>
              </a:r>
              <a:r>
                <a:rPr lang="en-GB" sz="1100" b="0" i="0">
                  <a:latin typeface="Cambria Math"/>
                </a:rPr>
                <a:t>_(𝑖=1)^𝑛▒〖𝑄𝑏𝑙𝑑 ∗𝐶𝑝𝑟𝑜𝑐 ∗(1−𝑒^(−(𝑇𝑟𝑒𝑝_𝑠ℎ𝑜𝑐𝑘−(𝑖−1)∗𝑇𝑖𝑛𝑡)∗𝐾𝑠𝑦𝑠𝑡))/𝐾𝑠𝑦𝑠𝑡〗</a:t>
              </a:r>
              <a:endParaRPr lang="en-GB" sz="11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8</xdr:col>
      <xdr:colOff>2809875</xdr:colOff>
      <xdr:row>0</xdr:row>
      <xdr:rowOff>123825</xdr:rowOff>
    </xdr:from>
    <xdr:to>
      <xdr:col>8</xdr:col>
      <xdr:colOff>4894888</xdr:colOff>
      <xdr:row>1</xdr:row>
      <xdr:rowOff>498394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0277475" y="123825"/>
          <a:ext cx="2085013" cy="5364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BO155"/>
  <sheetViews>
    <sheetView tabSelected="1" topLeftCell="A28" zoomScale="91" zoomScaleNormal="130" workbookViewId="0">
      <selection activeCell="J53" sqref="J53"/>
    </sheetView>
  </sheetViews>
  <sheetFormatPr defaultColWidth="8.76171875" defaultRowHeight="12.4" x14ac:dyDescent="0.3"/>
  <cols>
    <col min="1" max="1" width="1.64453125" style="73" customWidth="1"/>
    <col min="2" max="2" width="10.64453125" style="86" customWidth="1"/>
    <col min="3" max="3" width="15.64453125" style="86" customWidth="1"/>
    <col min="4" max="9" width="10.64453125" style="86" customWidth="1"/>
    <col min="10" max="10" width="10.64453125" style="87" customWidth="1"/>
    <col min="11" max="15" width="10.64453125" style="86" customWidth="1"/>
    <col min="16" max="20" width="10.64453125" style="73" customWidth="1"/>
    <col min="21" max="67" width="8.76171875" style="73"/>
    <col min="68" max="16384" width="8.76171875" style="86"/>
  </cols>
  <sheetData>
    <row r="1" spans="1:19" s="73" customFormat="1" x14ac:dyDescent="0.3">
      <c r="A1" s="71"/>
      <c r="B1" s="71"/>
      <c r="C1" s="71"/>
      <c r="D1" s="71"/>
      <c r="E1" s="71"/>
      <c r="F1" s="71"/>
      <c r="G1" s="71"/>
      <c r="H1" s="71"/>
      <c r="I1" s="71"/>
      <c r="J1" s="72"/>
      <c r="K1" s="71"/>
      <c r="L1" s="71"/>
      <c r="M1" s="71"/>
      <c r="N1" s="71"/>
      <c r="O1" s="71"/>
      <c r="P1" s="71"/>
      <c r="Q1" s="71"/>
      <c r="R1" s="71"/>
      <c r="S1" s="71"/>
    </row>
    <row r="2" spans="1:19" s="73" customFormat="1" ht="39.75" customHeight="1" x14ac:dyDescent="0.3">
      <c r="A2" s="71"/>
      <c r="B2" s="349" t="s">
        <v>176</v>
      </c>
      <c r="C2" s="349"/>
      <c r="D2" s="349"/>
      <c r="E2" s="349"/>
      <c r="F2" s="349"/>
      <c r="G2" s="349"/>
      <c r="H2" s="349"/>
      <c r="I2" s="349"/>
      <c r="J2" s="349"/>
      <c r="K2" s="349"/>
      <c r="L2" s="349"/>
      <c r="M2" s="74"/>
      <c r="N2" s="74"/>
      <c r="O2" s="74"/>
      <c r="P2" s="71"/>
      <c r="Q2" s="71"/>
      <c r="R2" s="71"/>
      <c r="S2" s="71"/>
    </row>
    <row r="3" spans="1:19" s="73" customFormat="1" x14ac:dyDescent="0.3">
      <c r="A3" s="71"/>
      <c r="B3" s="75"/>
      <c r="C3" s="71"/>
      <c r="D3" s="71"/>
      <c r="E3" s="71"/>
      <c r="F3" s="71"/>
      <c r="G3" s="71"/>
      <c r="H3" s="71"/>
      <c r="I3" s="71"/>
      <c r="J3" s="72"/>
      <c r="K3" s="71"/>
      <c r="L3" s="71"/>
      <c r="M3" s="71"/>
      <c r="N3" s="71"/>
      <c r="O3" s="71"/>
      <c r="P3" s="71"/>
      <c r="Q3" s="71"/>
      <c r="R3" s="71"/>
      <c r="S3" s="71"/>
    </row>
    <row r="4" spans="1:19" s="73" customFormat="1" ht="108.75" customHeight="1" x14ac:dyDescent="0.3">
      <c r="A4" s="71"/>
      <c r="B4" s="350" t="s">
        <v>825</v>
      </c>
      <c r="C4" s="350"/>
      <c r="D4" s="350"/>
      <c r="E4" s="350"/>
      <c r="F4" s="350"/>
      <c r="G4" s="350"/>
      <c r="H4" s="350"/>
      <c r="I4" s="350"/>
      <c r="J4" s="350"/>
      <c r="K4" s="350"/>
      <c r="L4" s="350"/>
      <c r="M4" s="350"/>
      <c r="N4" s="350"/>
      <c r="O4" s="350"/>
      <c r="P4" s="76"/>
      <c r="Q4" s="76"/>
      <c r="R4" s="76"/>
      <c r="S4" s="71"/>
    </row>
    <row r="5" spans="1:19" s="73" customFormat="1" ht="13.5" x14ac:dyDescent="0.35">
      <c r="A5" s="71"/>
      <c r="B5" s="77"/>
      <c r="C5" s="77"/>
      <c r="D5" s="77"/>
      <c r="E5" s="77"/>
      <c r="F5" s="77"/>
      <c r="G5" s="77"/>
      <c r="H5" s="77"/>
      <c r="I5" s="77"/>
      <c r="J5" s="77"/>
      <c r="K5" s="77"/>
      <c r="L5" s="77"/>
      <c r="M5" s="77"/>
      <c r="N5" s="77"/>
      <c r="O5" s="77"/>
      <c r="P5" s="77"/>
      <c r="Q5" s="77"/>
      <c r="R5" s="78"/>
      <c r="S5" s="71"/>
    </row>
    <row r="6" spans="1:19" s="73" customFormat="1" ht="13.5" x14ac:dyDescent="0.35">
      <c r="A6" s="71"/>
      <c r="B6" s="77"/>
      <c r="C6" s="77"/>
      <c r="D6" s="77"/>
      <c r="E6" s="77"/>
      <c r="F6" s="77"/>
      <c r="G6" s="77"/>
      <c r="H6" s="77"/>
      <c r="I6" s="77"/>
      <c r="J6" s="77"/>
      <c r="K6" s="77"/>
      <c r="L6" s="77"/>
      <c r="M6" s="77"/>
      <c r="N6" s="77"/>
      <c r="O6" s="77"/>
      <c r="P6" s="77"/>
      <c r="Q6" s="77"/>
      <c r="R6" s="78"/>
      <c r="S6" s="71"/>
    </row>
    <row r="7" spans="1:19" s="73" customFormat="1" ht="13.5" x14ac:dyDescent="0.35">
      <c r="A7" s="71"/>
      <c r="B7" s="79" t="s">
        <v>239</v>
      </c>
      <c r="C7" s="80"/>
      <c r="D7" s="77"/>
      <c r="E7" s="77"/>
      <c r="F7" s="77"/>
      <c r="G7" s="77"/>
      <c r="H7" s="77"/>
      <c r="I7" s="77"/>
      <c r="J7" s="77"/>
      <c r="K7" s="77"/>
      <c r="L7" s="77"/>
      <c r="M7" s="77"/>
      <c r="N7" s="77"/>
      <c r="O7" s="77"/>
      <c r="P7" s="77"/>
      <c r="Q7" s="77"/>
      <c r="R7" s="78"/>
      <c r="S7" s="71"/>
    </row>
    <row r="8" spans="1:19" s="73" customFormat="1" ht="13.5" x14ac:dyDescent="0.3">
      <c r="A8" s="71"/>
      <c r="B8" s="351" t="s">
        <v>297</v>
      </c>
      <c r="C8" s="351"/>
      <c r="D8" s="351"/>
      <c r="E8" s="351"/>
      <c r="F8" s="351"/>
      <c r="G8" s="351"/>
      <c r="H8" s="351"/>
      <c r="I8" s="351"/>
      <c r="J8" s="351"/>
      <c r="K8" s="351"/>
      <c r="L8" s="351"/>
      <c r="M8" s="351"/>
      <c r="N8" s="351"/>
      <c r="O8" s="351"/>
      <c r="P8" s="81"/>
      <c r="Q8" s="81"/>
      <c r="R8" s="81"/>
      <c r="S8" s="71"/>
    </row>
    <row r="9" spans="1:19" s="73" customFormat="1" ht="27.75" customHeight="1" x14ac:dyDescent="0.3">
      <c r="B9" s="351" t="s">
        <v>298</v>
      </c>
      <c r="C9" s="351"/>
      <c r="D9" s="351"/>
      <c r="E9" s="351"/>
      <c r="F9" s="351"/>
      <c r="G9" s="351"/>
      <c r="H9" s="351"/>
      <c r="I9" s="351"/>
      <c r="J9" s="351"/>
      <c r="K9" s="351"/>
      <c r="L9" s="351"/>
      <c r="M9" s="351"/>
      <c r="N9" s="351"/>
      <c r="O9" s="351"/>
      <c r="P9" s="81"/>
      <c r="Q9" s="81"/>
      <c r="R9" s="81"/>
    </row>
    <row r="10" spans="1:19" s="73" customFormat="1" ht="13.5" x14ac:dyDescent="0.35">
      <c r="B10" s="348" t="s">
        <v>521</v>
      </c>
      <c r="C10" s="348"/>
      <c r="D10" s="348"/>
      <c r="E10" s="348"/>
      <c r="F10" s="348"/>
      <c r="G10" s="348"/>
      <c r="H10" s="348"/>
      <c r="I10" s="348"/>
      <c r="J10" s="348"/>
      <c r="K10" s="348"/>
      <c r="L10" s="348"/>
      <c r="M10" s="348"/>
      <c r="N10" s="348"/>
      <c r="O10" s="348"/>
      <c r="P10" s="77"/>
      <c r="Q10" s="77"/>
      <c r="R10" s="77"/>
    </row>
    <row r="11" spans="1:19" s="73" customFormat="1" ht="13.5" x14ac:dyDescent="0.35">
      <c r="B11" s="193"/>
      <c r="C11" s="193"/>
      <c r="D11" s="193"/>
      <c r="E11" s="193"/>
      <c r="F11" s="193"/>
      <c r="G11" s="193"/>
      <c r="H11" s="193"/>
      <c r="I11" s="193"/>
      <c r="J11" s="193"/>
      <c r="K11" s="193"/>
      <c r="L11" s="193"/>
      <c r="M11" s="193"/>
      <c r="N11" s="193"/>
      <c r="O11" s="193"/>
      <c r="P11" s="77"/>
      <c r="Q11" s="77"/>
      <c r="R11" s="77"/>
    </row>
    <row r="12" spans="1:19" s="73" customFormat="1" ht="13.5" x14ac:dyDescent="0.35">
      <c r="B12" s="78" t="s">
        <v>299</v>
      </c>
      <c r="C12" s="77"/>
      <c r="D12" s="77"/>
      <c r="E12" s="77"/>
      <c r="F12" s="77"/>
      <c r="G12" s="77"/>
      <c r="H12" s="77"/>
      <c r="I12" s="77"/>
      <c r="J12" s="77"/>
      <c r="K12" s="77"/>
      <c r="L12" s="77"/>
      <c r="M12" s="77"/>
      <c r="N12" s="77"/>
      <c r="O12" s="77"/>
      <c r="P12" s="77"/>
      <c r="Q12" s="77"/>
      <c r="R12" s="77"/>
    </row>
    <row r="13" spans="1:19" s="73" customFormat="1" ht="13.5" x14ac:dyDescent="0.35">
      <c r="B13" s="78"/>
      <c r="C13" s="77"/>
      <c r="D13" s="77"/>
      <c r="E13" s="77"/>
      <c r="F13" s="77"/>
      <c r="G13" s="77"/>
      <c r="H13" s="77"/>
      <c r="I13" s="77"/>
      <c r="J13" s="77"/>
      <c r="K13" s="77"/>
      <c r="L13" s="77"/>
      <c r="M13" s="77"/>
      <c r="N13" s="77"/>
      <c r="O13" s="77"/>
      <c r="P13" s="77"/>
      <c r="Q13" s="77"/>
      <c r="R13" s="77"/>
    </row>
    <row r="14" spans="1:19" s="73" customFormat="1" ht="13.5" x14ac:dyDescent="0.35">
      <c r="B14" s="77"/>
      <c r="C14" s="77"/>
      <c r="D14" s="77"/>
      <c r="E14" s="77"/>
      <c r="F14" s="77"/>
      <c r="G14" s="77"/>
      <c r="H14" s="77"/>
      <c r="I14" s="77"/>
      <c r="J14" s="77"/>
      <c r="K14" s="77"/>
      <c r="L14" s="77"/>
      <c r="M14" s="77"/>
      <c r="N14" s="77"/>
      <c r="O14" s="77"/>
      <c r="P14" s="77"/>
      <c r="Q14" s="77"/>
      <c r="R14" s="77"/>
    </row>
    <row r="15" spans="1:19" s="26" customFormat="1" ht="13.5" x14ac:dyDescent="0.3">
      <c r="B15" s="82" t="s">
        <v>174</v>
      </c>
      <c r="C15" s="83"/>
      <c r="D15" s="83"/>
      <c r="E15" s="83"/>
      <c r="F15" s="83"/>
      <c r="G15" s="83"/>
      <c r="H15" s="83"/>
      <c r="I15" s="83"/>
      <c r="J15" s="83"/>
      <c r="K15" s="83"/>
      <c r="L15" s="83"/>
      <c r="M15" s="83"/>
      <c r="N15" s="83"/>
      <c r="O15" s="83"/>
      <c r="P15" s="83"/>
      <c r="Q15" s="83"/>
      <c r="R15" s="83"/>
    </row>
    <row r="16" spans="1:19" s="26" customFormat="1" ht="13.5" x14ac:dyDescent="0.3">
      <c r="B16" s="83"/>
      <c r="C16" s="83"/>
      <c r="D16" s="83"/>
      <c r="E16" s="83"/>
      <c r="F16" s="83"/>
      <c r="G16" s="83"/>
      <c r="H16" s="83"/>
      <c r="I16" s="83"/>
      <c r="J16" s="83"/>
      <c r="K16" s="83"/>
      <c r="L16" s="83"/>
      <c r="M16" s="83"/>
      <c r="N16" s="83"/>
      <c r="O16" s="83"/>
      <c r="P16" s="83"/>
      <c r="Q16" s="83"/>
      <c r="R16" s="83"/>
    </row>
    <row r="17" spans="2:18" s="26" customFormat="1" ht="13.5" x14ac:dyDescent="0.3">
      <c r="B17" s="191" t="s">
        <v>175</v>
      </c>
      <c r="C17" s="241">
        <v>42405</v>
      </c>
      <c r="D17" s="83"/>
      <c r="E17" s="83"/>
      <c r="F17" s="83"/>
      <c r="G17" s="83"/>
      <c r="H17" s="83"/>
      <c r="I17" s="83"/>
      <c r="J17" s="83"/>
      <c r="K17" s="83"/>
      <c r="L17" s="83"/>
      <c r="M17" s="83"/>
      <c r="N17" s="83"/>
      <c r="O17" s="83"/>
      <c r="P17" s="83"/>
      <c r="Q17" s="83"/>
      <c r="R17" s="83"/>
    </row>
    <row r="18" spans="2:18" s="26" customFormat="1" ht="13.5" x14ac:dyDescent="0.3">
      <c r="B18" s="191"/>
      <c r="C18" s="241"/>
      <c r="D18" s="83"/>
      <c r="E18" s="83"/>
      <c r="F18" s="83"/>
      <c r="G18" s="83"/>
      <c r="H18" s="83"/>
      <c r="I18" s="83"/>
      <c r="J18" s="83"/>
      <c r="K18" s="83"/>
      <c r="L18" s="83"/>
      <c r="M18" s="83"/>
      <c r="N18" s="83"/>
      <c r="O18" s="83"/>
      <c r="P18" s="83"/>
      <c r="Q18" s="83"/>
      <c r="R18" s="83"/>
    </row>
    <row r="19" spans="2:18" s="26" customFormat="1" ht="20.100000000000001" customHeight="1" x14ac:dyDescent="0.3">
      <c r="B19" s="192" t="s">
        <v>296</v>
      </c>
      <c r="C19" s="241">
        <v>43865</v>
      </c>
      <c r="D19" s="250" t="s">
        <v>467</v>
      </c>
      <c r="E19" s="83"/>
      <c r="F19" s="83"/>
      <c r="G19" s="83"/>
      <c r="H19" s="83"/>
      <c r="I19" s="83"/>
      <c r="J19" s="83"/>
      <c r="K19" s="83"/>
      <c r="L19" s="83"/>
      <c r="M19" s="83"/>
      <c r="N19" s="83"/>
      <c r="O19" s="83"/>
      <c r="P19" s="83"/>
      <c r="Q19" s="83"/>
      <c r="R19" s="83"/>
    </row>
    <row r="20" spans="2:18" s="26" customFormat="1" ht="13.5" x14ac:dyDescent="0.3">
      <c r="D20" s="352" t="s">
        <v>488</v>
      </c>
      <c r="E20" s="352"/>
      <c r="F20" s="352"/>
      <c r="G20" s="352"/>
      <c r="H20" s="352"/>
      <c r="I20" s="352"/>
      <c r="J20" s="352"/>
      <c r="K20" s="352"/>
      <c r="L20" s="352"/>
      <c r="M20" s="352"/>
      <c r="N20" s="352"/>
      <c r="O20" s="352"/>
      <c r="P20" s="83"/>
      <c r="Q20" s="83"/>
      <c r="R20" s="83"/>
    </row>
    <row r="21" spans="2:18" s="26" customFormat="1" ht="13.5" x14ac:dyDescent="0.3">
      <c r="B21" s="192"/>
      <c r="C21" s="242"/>
      <c r="D21" s="353" t="s">
        <v>489</v>
      </c>
      <c r="E21" s="353"/>
      <c r="F21" s="353"/>
      <c r="G21" s="353"/>
      <c r="H21" s="353"/>
      <c r="I21" s="353"/>
      <c r="J21" s="353"/>
      <c r="K21" s="353"/>
      <c r="L21" s="353"/>
      <c r="M21" s="353"/>
      <c r="N21" s="353"/>
      <c r="O21" s="353"/>
      <c r="P21" s="83"/>
      <c r="Q21" s="83"/>
      <c r="R21" s="83"/>
    </row>
    <row r="22" spans="2:18" s="26" customFormat="1" ht="28.9" customHeight="1" x14ac:dyDescent="0.3">
      <c r="B22" s="192"/>
      <c r="C22" s="242"/>
      <c r="D22" s="353" t="s">
        <v>490</v>
      </c>
      <c r="E22" s="353"/>
      <c r="F22" s="353"/>
      <c r="G22" s="353"/>
      <c r="H22" s="353"/>
      <c r="I22" s="353"/>
      <c r="J22" s="353"/>
      <c r="K22" s="353"/>
      <c r="L22" s="353"/>
      <c r="M22" s="353"/>
      <c r="N22" s="353"/>
      <c r="O22" s="353"/>
      <c r="P22" s="83"/>
      <c r="Q22" s="83"/>
      <c r="R22" s="83"/>
    </row>
    <row r="23" spans="2:18" s="26" customFormat="1" ht="20.100000000000001" customHeight="1" x14ac:dyDescent="0.3">
      <c r="B23" s="192"/>
      <c r="C23" s="242"/>
      <c r="D23" s="250" t="s">
        <v>486</v>
      </c>
      <c r="E23" s="246"/>
      <c r="F23" s="246"/>
      <c r="G23" s="246"/>
      <c r="H23" s="246"/>
      <c r="I23" s="246"/>
      <c r="J23" s="246"/>
      <c r="K23" s="246"/>
      <c r="L23" s="246"/>
      <c r="M23" s="246"/>
      <c r="N23" s="246"/>
      <c r="O23" s="246"/>
      <c r="P23" s="83"/>
      <c r="Q23" s="83"/>
      <c r="R23" s="83"/>
    </row>
    <row r="24" spans="2:18" s="247" customFormat="1" x14ac:dyDescent="0.3">
      <c r="B24" s="85"/>
      <c r="D24" s="353" t="s">
        <v>491</v>
      </c>
      <c r="E24" s="353"/>
      <c r="F24" s="353"/>
      <c r="G24" s="353"/>
      <c r="H24" s="353"/>
      <c r="I24" s="353"/>
      <c r="J24" s="353"/>
      <c r="K24" s="353"/>
      <c r="L24" s="353"/>
      <c r="M24" s="353"/>
      <c r="N24" s="353"/>
      <c r="O24" s="353"/>
    </row>
    <row r="25" spans="2:18" s="247" customFormat="1" x14ac:dyDescent="0.3">
      <c r="B25" s="85"/>
      <c r="D25" s="353" t="s">
        <v>487</v>
      </c>
      <c r="E25" s="353"/>
      <c r="F25" s="353"/>
      <c r="G25" s="353"/>
      <c r="H25" s="353"/>
      <c r="I25" s="353"/>
      <c r="J25" s="353"/>
      <c r="K25" s="353"/>
      <c r="L25" s="353"/>
      <c r="M25" s="353"/>
      <c r="N25" s="353"/>
      <c r="O25" s="353"/>
    </row>
    <row r="26" spans="2:18" s="247" customFormat="1" ht="15" customHeight="1" x14ac:dyDescent="0.3">
      <c r="B26" s="85"/>
      <c r="D26" s="353" t="s">
        <v>492</v>
      </c>
      <c r="E26" s="353"/>
      <c r="F26" s="353"/>
      <c r="G26" s="353"/>
      <c r="H26" s="353"/>
      <c r="I26" s="353"/>
      <c r="J26" s="353"/>
      <c r="K26" s="353"/>
      <c r="L26" s="353"/>
      <c r="M26" s="353"/>
      <c r="N26" s="353"/>
      <c r="O26" s="353"/>
    </row>
    <row r="27" spans="2:18" s="247" customFormat="1" ht="14.25" customHeight="1" x14ac:dyDescent="0.3">
      <c r="B27" s="85"/>
      <c r="D27" s="353" t="s">
        <v>493</v>
      </c>
      <c r="E27" s="353"/>
      <c r="F27" s="353"/>
      <c r="G27" s="353"/>
      <c r="H27" s="353"/>
      <c r="I27" s="353"/>
      <c r="J27" s="353"/>
      <c r="K27" s="353"/>
      <c r="L27" s="353"/>
      <c r="M27" s="353"/>
      <c r="N27" s="353"/>
      <c r="O27" s="353"/>
    </row>
    <row r="28" spans="2:18" s="247" customFormat="1" ht="20.100000000000001" customHeight="1" x14ac:dyDescent="0.3">
      <c r="B28" s="85"/>
      <c r="D28" s="250" t="s">
        <v>513</v>
      </c>
      <c r="E28" s="246"/>
      <c r="F28" s="246"/>
      <c r="G28" s="246"/>
      <c r="H28" s="246"/>
      <c r="I28" s="246"/>
      <c r="J28" s="246"/>
      <c r="K28" s="246"/>
      <c r="L28" s="246"/>
      <c r="M28" s="246"/>
      <c r="N28" s="246"/>
      <c r="O28" s="246"/>
    </row>
    <row r="29" spans="2:18" s="26" customFormat="1" ht="25.15" customHeight="1" x14ac:dyDescent="0.3">
      <c r="B29" s="192"/>
      <c r="C29" s="242"/>
      <c r="D29" s="353" t="s">
        <v>514</v>
      </c>
      <c r="E29" s="353"/>
      <c r="F29" s="353"/>
      <c r="G29" s="353"/>
      <c r="H29" s="353"/>
      <c r="I29" s="353"/>
      <c r="J29" s="353"/>
      <c r="K29" s="353"/>
      <c r="L29" s="353"/>
      <c r="M29" s="353"/>
      <c r="N29" s="353"/>
      <c r="O29" s="353"/>
      <c r="P29" s="83"/>
      <c r="Q29" s="83"/>
      <c r="R29" s="83"/>
    </row>
    <row r="30" spans="2:18" s="26" customFormat="1" ht="13.5" x14ac:dyDescent="0.3">
      <c r="B30" s="192"/>
      <c r="C30" s="242"/>
      <c r="D30" s="352" t="s">
        <v>527</v>
      </c>
      <c r="E30" s="352"/>
      <c r="F30" s="352"/>
      <c r="G30" s="352"/>
      <c r="H30" s="352"/>
      <c r="I30" s="352"/>
      <c r="J30" s="352"/>
      <c r="K30" s="352"/>
      <c r="L30" s="352"/>
      <c r="M30" s="352"/>
      <c r="N30" s="352"/>
      <c r="O30" s="352"/>
      <c r="P30" s="83"/>
      <c r="Q30" s="83"/>
      <c r="R30" s="83"/>
    </row>
    <row r="31" spans="2:18" s="26" customFormat="1" ht="13.5" x14ac:dyDescent="0.3">
      <c r="B31" s="192"/>
      <c r="C31" s="242"/>
      <c r="D31" s="353" t="s">
        <v>525</v>
      </c>
      <c r="E31" s="353"/>
      <c r="F31" s="353"/>
      <c r="G31" s="353"/>
      <c r="H31" s="353"/>
      <c r="I31" s="353"/>
      <c r="J31" s="353"/>
      <c r="K31" s="353"/>
      <c r="L31" s="353"/>
      <c r="M31" s="353"/>
      <c r="N31" s="353"/>
      <c r="O31" s="353"/>
      <c r="P31" s="83"/>
      <c r="Q31" s="83"/>
      <c r="R31" s="83"/>
    </row>
    <row r="32" spans="2:18" s="26" customFormat="1" ht="27.75" customHeight="1" x14ac:dyDescent="0.3">
      <c r="B32" s="192"/>
      <c r="C32" s="242"/>
      <c r="D32" s="353" t="s">
        <v>526</v>
      </c>
      <c r="E32" s="353"/>
      <c r="F32" s="353"/>
      <c r="G32" s="353"/>
      <c r="H32" s="353"/>
      <c r="I32" s="353"/>
      <c r="J32" s="353"/>
      <c r="K32" s="353"/>
      <c r="L32" s="353"/>
      <c r="M32" s="353"/>
      <c r="N32" s="353"/>
      <c r="O32" s="353"/>
      <c r="P32" s="83"/>
      <c r="Q32" s="83"/>
      <c r="R32" s="83"/>
    </row>
    <row r="33" spans="2:18" s="26" customFormat="1" ht="13.5" x14ac:dyDescent="0.3">
      <c r="B33" s="192"/>
      <c r="C33" s="242"/>
      <c r="D33" s="250" t="s">
        <v>529</v>
      </c>
      <c r="E33" s="246"/>
      <c r="F33" s="246"/>
      <c r="G33" s="246"/>
      <c r="H33" s="246"/>
      <c r="I33" s="246"/>
      <c r="J33" s="246"/>
      <c r="K33" s="246"/>
      <c r="L33" s="246"/>
      <c r="M33" s="246"/>
      <c r="N33" s="246"/>
      <c r="O33" s="246"/>
      <c r="P33" s="83"/>
      <c r="Q33" s="83"/>
      <c r="R33" s="83"/>
    </row>
    <row r="34" spans="2:18" s="73" customFormat="1" ht="13.5" x14ac:dyDescent="0.35">
      <c r="D34" s="73" t="s">
        <v>530</v>
      </c>
      <c r="P34" s="77"/>
      <c r="Q34" s="77"/>
      <c r="R34" s="77"/>
    </row>
    <row r="35" spans="2:18" s="247" customFormat="1" ht="13.5" x14ac:dyDescent="0.35">
      <c r="D35" s="247" t="s">
        <v>531</v>
      </c>
      <c r="P35" s="77"/>
      <c r="Q35" s="77"/>
      <c r="R35" s="77"/>
    </row>
    <row r="36" spans="2:18" s="247" customFormat="1" ht="13.5" x14ac:dyDescent="0.35">
      <c r="D36" s="247" t="s">
        <v>532</v>
      </c>
      <c r="P36" s="77"/>
      <c r="Q36" s="77"/>
      <c r="R36" s="77"/>
    </row>
    <row r="37" spans="2:18" s="247" customFormat="1" ht="13.5" x14ac:dyDescent="0.35">
      <c r="D37" s="247" t="s">
        <v>533</v>
      </c>
      <c r="P37" s="77"/>
      <c r="Q37" s="77"/>
      <c r="R37" s="77"/>
    </row>
    <row r="38" spans="2:18" s="247" customFormat="1" ht="13.5" x14ac:dyDescent="0.35">
      <c r="D38" s="247" t="s">
        <v>534</v>
      </c>
      <c r="P38" s="77"/>
      <c r="Q38" s="77"/>
      <c r="R38" s="77"/>
    </row>
    <row r="39" spans="2:18" s="247" customFormat="1" ht="13.5" x14ac:dyDescent="0.35">
      <c r="D39" s="247" t="s">
        <v>535</v>
      </c>
      <c r="P39" s="77"/>
      <c r="Q39" s="77"/>
      <c r="R39" s="77"/>
    </row>
    <row r="40" spans="2:18" s="258" customFormat="1" ht="13.5" x14ac:dyDescent="0.35">
      <c r="P40" s="77"/>
      <c r="Q40" s="77"/>
      <c r="R40" s="77"/>
    </row>
    <row r="41" spans="2:18" s="210" customFormat="1" ht="29.25" customHeight="1" x14ac:dyDescent="0.3">
      <c r="B41" s="192" t="s">
        <v>545</v>
      </c>
      <c r="C41" s="241">
        <v>44153</v>
      </c>
      <c r="D41" s="353" t="s">
        <v>546</v>
      </c>
      <c r="E41" s="353"/>
      <c r="F41" s="353"/>
      <c r="G41" s="353"/>
      <c r="H41" s="353"/>
      <c r="I41" s="353"/>
      <c r="J41" s="353"/>
      <c r="K41" s="353"/>
      <c r="L41" s="353"/>
      <c r="M41" s="353"/>
      <c r="N41" s="353"/>
      <c r="O41" s="353"/>
    </row>
    <row r="42" spans="2:18" s="258" customFormat="1" x14ac:dyDescent="0.3">
      <c r="B42" s="192"/>
      <c r="C42" s="241"/>
      <c r="D42" s="254"/>
      <c r="E42" s="254"/>
      <c r="F42" s="254"/>
      <c r="G42" s="254"/>
      <c r="H42" s="254"/>
      <c r="I42" s="254"/>
      <c r="J42" s="254"/>
      <c r="K42" s="254"/>
      <c r="L42" s="254"/>
      <c r="M42" s="254"/>
      <c r="N42" s="254"/>
      <c r="O42" s="254"/>
    </row>
    <row r="43" spans="2:18" s="73" customFormat="1" ht="33.75" customHeight="1" x14ac:dyDescent="0.3">
      <c r="B43" s="192" t="s">
        <v>547</v>
      </c>
      <c r="C43" s="241">
        <v>44284</v>
      </c>
      <c r="D43" s="355" t="s">
        <v>552</v>
      </c>
      <c r="E43" s="356"/>
      <c r="F43" s="356"/>
      <c r="G43" s="356"/>
      <c r="H43" s="356"/>
      <c r="I43" s="356"/>
      <c r="J43" s="356"/>
      <c r="K43" s="356"/>
      <c r="L43" s="356"/>
      <c r="M43" s="356"/>
      <c r="N43" s="356"/>
      <c r="O43" s="356"/>
    </row>
    <row r="44" spans="2:18" s="258" customFormat="1" x14ac:dyDescent="0.3">
      <c r="B44" s="192"/>
      <c r="C44" s="241"/>
      <c r="D44" s="255"/>
      <c r="E44" s="256"/>
      <c r="F44" s="256"/>
      <c r="G44" s="256"/>
      <c r="H44" s="256"/>
      <c r="I44" s="256"/>
      <c r="J44" s="256"/>
      <c r="K44" s="256"/>
      <c r="L44" s="256"/>
      <c r="M44" s="256"/>
      <c r="N44" s="256"/>
      <c r="O44" s="256"/>
    </row>
    <row r="45" spans="2:18" s="73" customFormat="1" ht="31.5" customHeight="1" x14ac:dyDescent="0.3">
      <c r="B45" s="192" t="s">
        <v>554</v>
      </c>
      <c r="C45" s="242">
        <v>44516</v>
      </c>
      <c r="D45" s="354" t="s">
        <v>555</v>
      </c>
      <c r="E45" s="353"/>
      <c r="F45" s="353"/>
      <c r="G45" s="353"/>
      <c r="H45" s="353"/>
      <c r="I45" s="353"/>
      <c r="J45" s="353"/>
      <c r="K45" s="353"/>
      <c r="L45" s="353"/>
      <c r="M45" s="353"/>
      <c r="N45" s="353"/>
      <c r="O45" s="353"/>
    </row>
    <row r="46" spans="2:18" s="73" customFormat="1" ht="27" customHeight="1" x14ac:dyDescent="0.3">
      <c r="C46" s="242"/>
      <c r="D46" s="354" t="s">
        <v>557</v>
      </c>
      <c r="E46" s="353"/>
      <c r="F46" s="353"/>
      <c r="G46" s="353"/>
      <c r="H46" s="353"/>
      <c r="I46" s="353"/>
      <c r="J46" s="353"/>
      <c r="K46" s="353"/>
      <c r="L46" s="353"/>
      <c r="M46" s="353"/>
      <c r="N46" s="353"/>
      <c r="O46" s="353"/>
    </row>
    <row r="47" spans="2:18" s="258" customFormat="1" x14ac:dyDescent="0.3">
      <c r="C47" s="242"/>
      <c r="D47" s="253"/>
      <c r="E47" s="254"/>
      <c r="F47" s="254"/>
      <c r="G47" s="254"/>
      <c r="H47" s="254"/>
      <c r="I47" s="254"/>
      <c r="J47" s="254"/>
      <c r="K47" s="254"/>
      <c r="L47" s="254"/>
      <c r="M47" s="254"/>
      <c r="N47" s="254"/>
      <c r="O47" s="254"/>
    </row>
    <row r="48" spans="2:18" s="73" customFormat="1" ht="33" customHeight="1" x14ac:dyDescent="0.3">
      <c r="B48" s="192" t="s">
        <v>819</v>
      </c>
      <c r="C48" s="242">
        <v>44581</v>
      </c>
      <c r="D48" s="354" t="s">
        <v>820</v>
      </c>
      <c r="E48" s="353"/>
      <c r="F48" s="353"/>
      <c r="G48" s="353"/>
      <c r="H48" s="353"/>
      <c r="I48" s="353"/>
      <c r="J48" s="353"/>
      <c r="K48" s="353"/>
      <c r="L48" s="353"/>
      <c r="M48" s="353"/>
      <c r="N48" s="353"/>
      <c r="O48" s="353"/>
    </row>
    <row r="49" spans="2:10" s="73" customFormat="1" x14ac:dyDescent="0.3">
      <c r="B49" s="192" t="s">
        <v>828</v>
      </c>
      <c r="C49" s="347">
        <v>44676</v>
      </c>
      <c r="D49" s="73" t="s">
        <v>829</v>
      </c>
      <c r="J49" s="84"/>
    </row>
    <row r="50" spans="2:10" s="73" customFormat="1" x14ac:dyDescent="0.3">
      <c r="D50" s="346" t="s">
        <v>830</v>
      </c>
      <c r="J50" s="84"/>
    </row>
    <row r="51" spans="2:10" s="73" customFormat="1" x14ac:dyDescent="0.3">
      <c r="J51" s="84"/>
    </row>
    <row r="52" spans="2:10" s="73" customFormat="1" x14ac:dyDescent="0.3">
      <c r="J52" s="84"/>
    </row>
    <row r="53" spans="2:10" s="73" customFormat="1" x14ac:dyDescent="0.3">
      <c r="J53" s="84"/>
    </row>
    <row r="54" spans="2:10" s="73" customFormat="1" x14ac:dyDescent="0.3">
      <c r="J54" s="84"/>
    </row>
    <row r="55" spans="2:10" s="73" customFormat="1" x14ac:dyDescent="0.3">
      <c r="J55" s="84"/>
    </row>
    <row r="56" spans="2:10" s="73" customFormat="1" x14ac:dyDescent="0.3">
      <c r="J56" s="84"/>
    </row>
    <row r="57" spans="2:10" s="73" customFormat="1" x14ac:dyDescent="0.3">
      <c r="J57" s="84"/>
    </row>
    <row r="58" spans="2:10" s="73" customFormat="1" x14ac:dyDescent="0.3">
      <c r="J58" s="84"/>
    </row>
    <row r="59" spans="2:10" s="73" customFormat="1" x14ac:dyDescent="0.3">
      <c r="J59" s="84"/>
    </row>
    <row r="60" spans="2:10" s="73" customFormat="1" x14ac:dyDescent="0.3">
      <c r="J60" s="84"/>
    </row>
    <row r="61" spans="2:10" s="73" customFormat="1" x14ac:dyDescent="0.3">
      <c r="J61" s="84"/>
    </row>
    <row r="62" spans="2:10" s="73" customFormat="1" x14ac:dyDescent="0.3">
      <c r="J62" s="84"/>
    </row>
    <row r="63" spans="2:10" s="73" customFormat="1" x14ac:dyDescent="0.3">
      <c r="J63" s="84"/>
    </row>
    <row r="64" spans="2:10" s="73" customFormat="1" x14ac:dyDescent="0.3">
      <c r="J64" s="84"/>
    </row>
    <row r="65" spans="10:10" s="73" customFormat="1" x14ac:dyDescent="0.3">
      <c r="J65" s="84"/>
    </row>
    <row r="66" spans="10:10" s="73" customFormat="1" x14ac:dyDescent="0.3">
      <c r="J66" s="84"/>
    </row>
    <row r="67" spans="10:10" s="73" customFormat="1" x14ac:dyDescent="0.3">
      <c r="J67" s="84"/>
    </row>
    <row r="68" spans="10:10" s="73" customFormat="1" x14ac:dyDescent="0.3">
      <c r="J68" s="84"/>
    </row>
    <row r="69" spans="10:10" s="73" customFormat="1" x14ac:dyDescent="0.3">
      <c r="J69" s="84"/>
    </row>
    <row r="70" spans="10:10" s="73" customFormat="1" x14ac:dyDescent="0.3">
      <c r="J70" s="84"/>
    </row>
    <row r="71" spans="10:10" s="73" customFormat="1" x14ac:dyDescent="0.3">
      <c r="J71" s="84"/>
    </row>
    <row r="72" spans="10:10" s="73" customFormat="1" x14ac:dyDescent="0.3">
      <c r="J72" s="84"/>
    </row>
    <row r="73" spans="10:10" s="73" customFormat="1" x14ac:dyDescent="0.3">
      <c r="J73" s="84"/>
    </row>
    <row r="74" spans="10:10" s="73" customFormat="1" x14ac:dyDescent="0.3">
      <c r="J74" s="84"/>
    </row>
    <row r="75" spans="10:10" s="73" customFormat="1" x14ac:dyDescent="0.3">
      <c r="J75" s="84"/>
    </row>
    <row r="76" spans="10:10" s="73" customFormat="1" x14ac:dyDescent="0.3">
      <c r="J76" s="84"/>
    </row>
    <row r="77" spans="10:10" s="73" customFormat="1" x14ac:dyDescent="0.3">
      <c r="J77" s="84"/>
    </row>
    <row r="78" spans="10:10" s="73" customFormat="1" x14ac:dyDescent="0.3">
      <c r="J78" s="84"/>
    </row>
    <row r="79" spans="10:10" s="73" customFormat="1" x14ac:dyDescent="0.3">
      <c r="J79" s="84"/>
    </row>
    <row r="80" spans="10:10" s="73" customFormat="1" x14ac:dyDescent="0.3">
      <c r="J80" s="84"/>
    </row>
    <row r="81" spans="10:10" s="73" customFormat="1" x14ac:dyDescent="0.3">
      <c r="J81" s="84"/>
    </row>
    <row r="82" spans="10:10" s="73" customFormat="1" x14ac:dyDescent="0.3">
      <c r="J82" s="84"/>
    </row>
    <row r="83" spans="10:10" s="73" customFormat="1" x14ac:dyDescent="0.3">
      <c r="J83" s="84"/>
    </row>
    <row r="84" spans="10:10" s="73" customFormat="1" x14ac:dyDescent="0.3">
      <c r="J84" s="84"/>
    </row>
    <row r="85" spans="10:10" s="73" customFormat="1" x14ac:dyDescent="0.3">
      <c r="J85" s="84"/>
    </row>
    <row r="86" spans="10:10" s="73" customFormat="1" x14ac:dyDescent="0.3">
      <c r="J86" s="84"/>
    </row>
    <row r="87" spans="10:10" s="73" customFormat="1" x14ac:dyDescent="0.3">
      <c r="J87" s="84"/>
    </row>
    <row r="88" spans="10:10" s="73" customFormat="1" x14ac:dyDescent="0.3">
      <c r="J88" s="84"/>
    </row>
    <row r="89" spans="10:10" s="73" customFormat="1" x14ac:dyDescent="0.3">
      <c r="J89" s="84"/>
    </row>
    <row r="90" spans="10:10" s="73" customFormat="1" x14ac:dyDescent="0.3">
      <c r="J90" s="84"/>
    </row>
    <row r="91" spans="10:10" s="73" customFormat="1" x14ac:dyDescent="0.3">
      <c r="J91" s="84"/>
    </row>
    <row r="92" spans="10:10" s="73" customFormat="1" x14ac:dyDescent="0.3">
      <c r="J92" s="84"/>
    </row>
    <row r="93" spans="10:10" s="73" customFormat="1" x14ac:dyDescent="0.3">
      <c r="J93" s="84"/>
    </row>
    <row r="94" spans="10:10" s="73" customFormat="1" x14ac:dyDescent="0.3">
      <c r="J94" s="84"/>
    </row>
    <row r="95" spans="10:10" s="73" customFormat="1" x14ac:dyDescent="0.3">
      <c r="J95" s="84"/>
    </row>
    <row r="96" spans="10:10" s="73" customFormat="1" x14ac:dyDescent="0.3">
      <c r="J96" s="84"/>
    </row>
    <row r="97" spans="10:10" s="73" customFormat="1" x14ac:dyDescent="0.3">
      <c r="J97" s="84"/>
    </row>
    <row r="98" spans="10:10" s="73" customFormat="1" x14ac:dyDescent="0.3">
      <c r="J98" s="84"/>
    </row>
    <row r="99" spans="10:10" s="73" customFormat="1" x14ac:dyDescent="0.3">
      <c r="J99" s="84"/>
    </row>
    <row r="100" spans="10:10" s="73" customFormat="1" x14ac:dyDescent="0.3">
      <c r="J100" s="84"/>
    </row>
    <row r="101" spans="10:10" s="73" customFormat="1" x14ac:dyDescent="0.3">
      <c r="J101" s="84"/>
    </row>
    <row r="102" spans="10:10" s="73" customFormat="1" x14ac:dyDescent="0.3">
      <c r="J102" s="84"/>
    </row>
    <row r="103" spans="10:10" s="73" customFormat="1" x14ac:dyDescent="0.3">
      <c r="J103" s="84"/>
    </row>
    <row r="104" spans="10:10" s="73" customFormat="1" x14ac:dyDescent="0.3">
      <c r="J104" s="84"/>
    </row>
    <row r="105" spans="10:10" s="73" customFormat="1" x14ac:dyDescent="0.3">
      <c r="J105" s="84"/>
    </row>
    <row r="106" spans="10:10" s="73" customFormat="1" x14ac:dyDescent="0.3">
      <c r="J106" s="84"/>
    </row>
    <row r="107" spans="10:10" s="73" customFormat="1" x14ac:dyDescent="0.3">
      <c r="J107" s="84"/>
    </row>
    <row r="108" spans="10:10" s="73" customFormat="1" x14ac:dyDescent="0.3">
      <c r="J108" s="84"/>
    </row>
    <row r="109" spans="10:10" s="73" customFormat="1" x14ac:dyDescent="0.3">
      <c r="J109" s="84"/>
    </row>
    <row r="110" spans="10:10" s="73" customFormat="1" x14ac:dyDescent="0.3">
      <c r="J110" s="84"/>
    </row>
    <row r="111" spans="10:10" s="73" customFormat="1" x14ac:dyDescent="0.3">
      <c r="J111" s="84"/>
    </row>
    <row r="112" spans="10:10" s="73" customFormat="1" x14ac:dyDescent="0.3">
      <c r="J112" s="84"/>
    </row>
    <row r="113" spans="10:10" s="73" customFormat="1" x14ac:dyDescent="0.3">
      <c r="J113" s="84"/>
    </row>
    <row r="114" spans="10:10" s="73" customFormat="1" x14ac:dyDescent="0.3">
      <c r="J114" s="84"/>
    </row>
    <row r="115" spans="10:10" s="73" customFormat="1" x14ac:dyDescent="0.3">
      <c r="J115" s="84"/>
    </row>
    <row r="116" spans="10:10" s="73" customFormat="1" x14ac:dyDescent="0.3">
      <c r="J116" s="84"/>
    </row>
    <row r="117" spans="10:10" s="73" customFormat="1" x14ac:dyDescent="0.3">
      <c r="J117" s="84"/>
    </row>
    <row r="118" spans="10:10" s="73" customFormat="1" x14ac:dyDescent="0.3">
      <c r="J118" s="84"/>
    </row>
    <row r="119" spans="10:10" s="73" customFormat="1" x14ac:dyDescent="0.3">
      <c r="J119" s="84"/>
    </row>
    <row r="120" spans="10:10" s="73" customFormat="1" x14ac:dyDescent="0.3">
      <c r="J120" s="84"/>
    </row>
    <row r="121" spans="10:10" s="73" customFormat="1" x14ac:dyDescent="0.3">
      <c r="J121" s="84"/>
    </row>
    <row r="122" spans="10:10" s="73" customFormat="1" x14ac:dyDescent="0.3">
      <c r="J122" s="84"/>
    </row>
    <row r="123" spans="10:10" s="73" customFormat="1" x14ac:dyDescent="0.3">
      <c r="J123" s="84"/>
    </row>
    <row r="124" spans="10:10" s="73" customFormat="1" x14ac:dyDescent="0.3">
      <c r="J124" s="84"/>
    </row>
    <row r="125" spans="10:10" s="73" customFormat="1" x14ac:dyDescent="0.3">
      <c r="J125" s="84"/>
    </row>
    <row r="126" spans="10:10" s="73" customFormat="1" x14ac:dyDescent="0.3">
      <c r="J126" s="84"/>
    </row>
    <row r="127" spans="10:10" s="73" customFormat="1" x14ac:dyDescent="0.3">
      <c r="J127" s="84"/>
    </row>
    <row r="128" spans="10:10" s="73" customFormat="1" x14ac:dyDescent="0.3">
      <c r="J128" s="84"/>
    </row>
    <row r="129" spans="10:10" s="73" customFormat="1" x14ac:dyDescent="0.3">
      <c r="J129" s="84"/>
    </row>
    <row r="130" spans="10:10" s="73" customFormat="1" x14ac:dyDescent="0.3">
      <c r="J130" s="84"/>
    </row>
    <row r="131" spans="10:10" s="73" customFormat="1" x14ac:dyDescent="0.3">
      <c r="J131" s="84"/>
    </row>
    <row r="132" spans="10:10" s="73" customFormat="1" x14ac:dyDescent="0.3">
      <c r="J132" s="84"/>
    </row>
    <row r="133" spans="10:10" s="73" customFormat="1" x14ac:dyDescent="0.3">
      <c r="J133" s="84"/>
    </row>
    <row r="134" spans="10:10" s="73" customFormat="1" x14ac:dyDescent="0.3">
      <c r="J134" s="84"/>
    </row>
    <row r="135" spans="10:10" s="73" customFormat="1" x14ac:dyDescent="0.3">
      <c r="J135" s="84"/>
    </row>
    <row r="136" spans="10:10" s="73" customFormat="1" x14ac:dyDescent="0.3">
      <c r="J136" s="84"/>
    </row>
    <row r="137" spans="10:10" s="73" customFormat="1" x14ac:dyDescent="0.3">
      <c r="J137" s="84"/>
    </row>
    <row r="138" spans="10:10" s="73" customFormat="1" x14ac:dyDescent="0.3">
      <c r="J138" s="84"/>
    </row>
    <row r="139" spans="10:10" s="73" customFormat="1" x14ac:dyDescent="0.3">
      <c r="J139" s="84"/>
    </row>
    <row r="140" spans="10:10" s="73" customFormat="1" x14ac:dyDescent="0.3">
      <c r="J140" s="84"/>
    </row>
    <row r="141" spans="10:10" s="73" customFormat="1" x14ac:dyDescent="0.3">
      <c r="J141" s="84"/>
    </row>
    <row r="142" spans="10:10" s="73" customFormat="1" x14ac:dyDescent="0.3">
      <c r="J142" s="84"/>
    </row>
    <row r="143" spans="10:10" s="73" customFormat="1" x14ac:dyDescent="0.3">
      <c r="J143" s="84"/>
    </row>
    <row r="144" spans="10:10" s="73" customFormat="1" x14ac:dyDescent="0.3">
      <c r="J144" s="84"/>
    </row>
    <row r="145" spans="1:67" s="73" customFormat="1" x14ac:dyDescent="0.3">
      <c r="J145" s="84"/>
    </row>
    <row r="146" spans="1:67" s="73" customFormat="1" x14ac:dyDescent="0.3">
      <c r="J146" s="84"/>
    </row>
    <row r="147" spans="1:67" s="73" customFormat="1" x14ac:dyDescent="0.3">
      <c r="J147" s="84"/>
    </row>
    <row r="148" spans="1:67" s="73" customFormat="1" x14ac:dyDescent="0.3">
      <c r="J148" s="84"/>
    </row>
    <row r="149" spans="1:67" s="73" customFormat="1" x14ac:dyDescent="0.3">
      <c r="J149" s="84"/>
    </row>
    <row r="150" spans="1:67" s="73" customFormat="1" x14ac:dyDescent="0.3">
      <c r="J150" s="84"/>
    </row>
    <row r="151" spans="1:67" s="73" customFormat="1" x14ac:dyDescent="0.3">
      <c r="J151" s="84"/>
    </row>
    <row r="152" spans="1:67" s="73" customFormat="1" x14ac:dyDescent="0.3">
      <c r="J152" s="84"/>
    </row>
    <row r="153" spans="1:67" s="73" customFormat="1" x14ac:dyDescent="0.3">
      <c r="J153" s="84"/>
    </row>
    <row r="154" spans="1:67" x14ac:dyDescent="0.3">
      <c r="B154" s="73"/>
      <c r="C154" s="73"/>
      <c r="D154" s="73"/>
      <c r="E154" s="73"/>
      <c r="F154" s="73"/>
      <c r="G154" s="73"/>
      <c r="H154" s="73"/>
      <c r="I154" s="73"/>
      <c r="J154" s="84"/>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row>
    <row r="155" spans="1:67" x14ac:dyDescent="0.3">
      <c r="A155" s="86"/>
      <c r="B155" s="73"/>
      <c r="C155" s="73"/>
      <c r="D155" s="73"/>
      <c r="E155" s="73"/>
      <c r="F155" s="73"/>
      <c r="G155" s="73"/>
    </row>
  </sheetData>
  <sheetProtection algorithmName="SHA-512" hashValue="5BR0IltJkyD7/nA3g0QOMDSOZSO0qlt0YcX/Pc6tJO8wMMN9eNDsBCqdexAI79cfkZIzt1VShO3DAw4AmQn0pA==" saltValue="z+Lfs/ahkLPsXuyX+dcGOQ==" spinCount="100000" sheet="1" formatCells="0" formatColumns="0" formatRows="0"/>
  <mergeCells count="21">
    <mergeCell ref="D48:O48"/>
    <mergeCell ref="D45:O45"/>
    <mergeCell ref="D46:O46"/>
    <mergeCell ref="D26:O26"/>
    <mergeCell ref="D27:O27"/>
    <mergeCell ref="D29:O29"/>
    <mergeCell ref="D31:O31"/>
    <mergeCell ref="D43:O43"/>
    <mergeCell ref="D32:O32"/>
    <mergeCell ref="D30:O30"/>
    <mergeCell ref="D41:O41"/>
    <mergeCell ref="D20:O20"/>
    <mergeCell ref="D21:O21"/>
    <mergeCell ref="D22:O22"/>
    <mergeCell ref="D24:O24"/>
    <mergeCell ref="D25:O25"/>
    <mergeCell ref="B10:O10"/>
    <mergeCell ref="B2:L2"/>
    <mergeCell ref="B4:O4"/>
    <mergeCell ref="B8:O8"/>
    <mergeCell ref="B9:O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CX379"/>
  <sheetViews>
    <sheetView zoomScale="96" zoomScaleNormal="96" workbookViewId="0"/>
  </sheetViews>
  <sheetFormatPr defaultColWidth="8.76171875" defaultRowHeight="12.4" x14ac:dyDescent="0.3"/>
  <cols>
    <col min="1" max="1" width="1.64453125" style="26" customWidth="1"/>
    <col min="2" max="2" width="10.64453125" style="27" customWidth="1"/>
    <col min="3" max="3" width="40.64453125" style="27" customWidth="1"/>
    <col min="4" max="4" width="1.64453125" style="27" customWidth="1"/>
    <col min="5" max="5" width="15.64453125" style="27" customWidth="1"/>
    <col min="6" max="6" width="1.64453125" style="26" customWidth="1"/>
    <col min="7" max="7" width="25.64453125" style="181" customWidth="1"/>
    <col min="8" max="9" width="10.64453125" style="27" customWidth="1"/>
    <col min="10" max="10" width="45.64453125" style="27" customWidth="1"/>
    <col min="11" max="12" width="8.76171875" style="26"/>
    <col min="13" max="13" width="37.234375" style="26" customWidth="1"/>
    <col min="14" max="99" width="8.76171875" style="26"/>
    <col min="100" max="16384" width="8.76171875" style="27"/>
  </cols>
  <sheetData>
    <row r="1" spans="1:102" x14ac:dyDescent="0.3">
      <c r="B1" s="26"/>
      <c r="C1" s="26"/>
      <c r="D1" s="26"/>
      <c r="E1" s="26"/>
      <c r="G1" s="159"/>
      <c r="H1" s="26"/>
      <c r="I1" s="26"/>
      <c r="J1" s="26"/>
    </row>
    <row r="2" spans="1:102" ht="43.15" customHeight="1" x14ac:dyDescent="0.3">
      <c r="B2" s="349" t="s">
        <v>177</v>
      </c>
      <c r="C2" s="349"/>
      <c r="D2" s="349"/>
      <c r="E2" s="349"/>
      <c r="F2" s="349"/>
      <c r="G2" s="349"/>
      <c r="H2" s="349"/>
      <c r="I2" s="349"/>
      <c r="J2" s="26"/>
    </row>
    <row r="3" spans="1:102" x14ac:dyDescent="0.3">
      <c r="B3" s="26"/>
      <c r="C3" s="26"/>
      <c r="D3" s="26"/>
      <c r="E3" s="26"/>
      <c r="G3" s="159"/>
      <c r="H3" s="26"/>
      <c r="I3" s="26"/>
      <c r="J3" s="26"/>
    </row>
    <row r="4" spans="1:102" ht="17.649999999999999" x14ac:dyDescent="0.3">
      <c r="A4" s="24"/>
      <c r="B4" s="140" t="s">
        <v>231</v>
      </c>
      <c r="C4" s="141"/>
      <c r="D4" s="160"/>
      <c r="E4" s="143"/>
      <c r="F4" s="143"/>
      <c r="G4" s="161"/>
      <c r="H4" s="143"/>
      <c r="I4" s="143"/>
      <c r="J4" s="143"/>
      <c r="K4" s="24"/>
      <c r="L4" s="24"/>
      <c r="M4" s="24"/>
      <c r="N4" s="24"/>
    </row>
    <row r="5" spans="1:102" ht="15" thickBot="1" x14ac:dyDescent="0.35">
      <c r="A5" s="24"/>
      <c r="B5" s="28"/>
      <c r="C5" s="24"/>
      <c r="D5" s="24"/>
      <c r="E5" s="24"/>
      <c r="F5" s="24"/>
      <c r="G5" s="24"/>
      <c r="H5" s="24"/>
      <c r="I5" s="25"/>
      <c r="J5" s="24"/>
      <c r="K5" s="24"/>
      <c r="L5" s="24"/>
      <c r="M5" s="24"/>
      <c r="CV5" s="26"/>
      <c r="CW5" s="26"/>
    </row>
    <row r="6" spans="1:102" s="26" customFormat="1" ht="13.5" x14ac:dyDescent="0.3">
      <c r="A6" s="24"/>
      <c r="B6" s="88" t="s">
        <v>295</v>
      </c>
      <c r="C6" s="69"/>
      <c r="D6" s="69"/>
      <c r="E6" s="69"/>
      <c r="F6" s="69"/>
      <c r="G6" s="69"/>
      <c r="H6" s="69"/>
      <c r="I6" s="69"/>
      <c r="J6" s="70"/>
      <c r="K6" s="24"/>
      <c r="L6" s="92"/>
      <c r="M6" s="24"/>
      <c r="N6" s="24"/>
    </row>
    <row r="7" spans="1:102" s="35" customFormat="1" ht="3" customHeight="1" x14ac:dyDescent="0.3">
      <c r="A7" s="38"/>
      <c r="B7" s="93"/>
      <c r="C7" s="81"/>
      <c r="D7" s="81"/>
      <c r="E7" s="81"/>
      <c r="F7" s="81"/>
      <c r="G7" s="81"/>
      <c r="H7" s="81"/>
      <c r="I7" s="81"/>
      <c r="J7" s="94"/>
      <c r="K7" s="38"/>
      <c r="L7" s="38"/>
      <c r="M7" s="38"/>
      <c r="N7" s="38"/>
    </row>
    <row r="8" spans="1:102" s="26" customFormat="1" ht="13.5" x14ac:dyDescent="0.3">
      <c r="A8" s="24"/>
      <c r="B8" s="361" t="s">
        <v>178</v>
      </c>
      <c r="C8" s="362"/>
      <c r="D8" s="362"/>
      <c r="E8" s="362"/>
      <c r="F8" s="362"/>
      <c r="G8" s="362"/>
      <c r="H8" s="362"/>
      <c r="I8" s="362"/>
      <c r="J8" s="363"/>
      <c r="K8" s="24"/>
      <c r="L8" s="24"/>
      <c r="M8" s="24"/>
      <c r="N8" s="24"/>
    </row>
    <row r="9" spans="1:102" s="26" customFormat="1" ht="13.5" x14ac:dyDescent="0.3">
      <c r="A9" s="24"/>
      <c r="B9" s="361" t="s">
        <v>179</v>
      </c>
      <c r="C9" s="362"/>
      <c r="D9" s="362"/>
      <c r="E9" s="362"/>
      <c r="F9" s="362"/>
      <c r="G9" s="362"/>
      <c r="H9" s="362"/>
      <c r="I9" s="362"/>
      <c r="J9" s="363"/>
      <c r="K9" s="24"/>
      <c r="L9" s="24"/>
      <c r="M9" s="24"/>
      <c r="N9" s="24"/>
    </row>
    <row r="10" spans="1:102" s="26" customFormat="1" ht="3" customHeight="1" thickBot="1" x14ac:dyDescent="0.35">
      <c r="A10" s="24"/>
      <c r="B10" s="382"/>
      <c r="C10" s="383"/>
      <c r="D10" s="383"/>
      <c r="E10" s="383"/>
      <c r="F10" s="383"/>
      <c r="G10" s="383"/>
      <c r="H10" s="383"/>
      <c r="I10" s="383"/>
      <c r="J10" s="187"/>
      <c r="K10" s="24"/>
      <c r="L10" s="24"/>
      <c r="M10" s="24"/>
      <c r="N10" s="24"/>
    </row>
    <row r="11" spans="1:102" s="89" customFormat="1" x14ac:dyDescent="0.3">
      <c r="A11" s="38"/>
      <c r="B11" s="98"/>
      <c r="C11" s="98"/>
      <c r="D11" s="98"/>
      <c r="E11" s="98"/>
      <c r="F11" s="98"/>
      <c r="G11" s="98"/>
      <c r="H11" s="98"/>
      <c r="I11" s="98"/>
      <c r="J11" s="186"/>
      <c r="K11" s="38"/>
      <c r="L11" s="38"/>
      <c r="M11" s="38"/>
      <c r="N11" s="38"/>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row>
    <row r="12" spans="1:102" s="33" customFormat="1" ht="13.5" x14ac:dyDescent="0.3">
      <c r="A12" s="29"/>
      <c r="B12" s="30" t="s">
        <v>294</v>
      </c>
      <c r="C12" s="31"/>
      <c r="D12" s="31"/>
      <c r="E12" s="31"/>
      <c r="F12" s="31"/>
      <c r="G12" s="162"/>
      <c r="H12" s="31"/>
      <c r="I12" s="31"/>
      <c r="J12" s="29"/>
      <c r="K12" s="29"/>
      <c r="L12" s="29"/>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row>
    <row r="13" spans="1:102" s="26" customFormat="1" ht="30" customHeight="1" x14ac:dyDescent="0.3">
      <c r="B13" s="367" t="s">
        <v>248</v>
      </c>
      <c r="C13" s="367"/>
      <c r="D13" s="367"/>
      <c r="E13" s="367"/>
      <c r="F13" s="367"/>
      <c r="G13" s="367"/>
      <c r="H13" s="367"/>
      <c r="I13" s="367"/>
      <c r="J13" s="367"/>
      <c r="K13" s="129"/>
      <c r="L13" s="34"/>
    </row>
    <row r="14" spans="1:102" ht="14.65" x14ac:dyDescent="0.3">
      <c r="A14" s="24"/>
      <c r="B14" s="28"/>
      <c r="C14" s="24"/>
      <c r="D14" s="24"/>
      <c r="E14" s="24"/>
      <c r="F14" s="24"/>
      <c r="G14" s="92"/>
      <c r="H14" s="24"/>
      <c r="I14" s="24"/>
      <c r="J14" s="24"/>
      <c r="K14" s="25"/>
      <c r="L14" s="24"/>
    </row>
    <row r="15" spans="1:102" ht="36" customHeight="1" x14ac:dyDescent="0.3">
      <c r="B15" s="360" t="s">
        <v>178</v>
      </c>
      <c r="C15" s="360"/>
      <c r="D15" s="360"/>
      <c r="E15" s="360"/>
      <c r="F15" s="360"/>
      <c r="G15" s="360"/>
      <c r="H15" s="360"/>
      <c r="I15" s="360"/>
      <c r="J15" s="360"/>
    </row>
    <row r="16" spans="1:102" x14ac:dyDescent="0.3">
      <c r="B16" s="59"/>
      <c r="C16" s="59"/>
      <c r="D16" s="59"/>
      <c r="E16" s="26"/>
      <c r="G16" s="159"/>
      <c r="H16" s="26"/>
      <c r="I16" s="26"/>
      <c r="J16" s="26"/>
    </row>
    <row r="17" spans="2:10" x14ac:dyDescent="0.3">
      <c r="B17" s="37" t="s">
        <v>17</v>
      </c>
      <c r="C17" s="60"/>
      <c r="D17" s="60"/>
      <c r="E17" s="26"/>
      <c r="G17" s="159"/>
      <c r="H17" s="26"/>
      <c r="I17" s="26"/>
      <c r="J17" s="26"/>
    </row>
    <row r="18" spans="2:10" x14ac:dyDescent="0.3">
      <c r="B18" s="38" t="s">
        <v>212</v>
      </c>
      <c r="C18" s="144"/>
      <c r="D18" s="61"/>
      <c r="E18" s="26"/>
      <c r="G18" s="159"/>
      <c r="H18" s="26"/>
      <c r="I18" s="26"/>
      <c r="J18" s="26"/>
    </row>
    <row r="19" spans="2:10" x14ac:dyDescent="0.3">
      <c r="B19" s="38" t="s">
        <v>200</v>
      </c>
      <c r="C19" s="144"/>
      <c r="D19" s="61"/>
      <c r="E19" s="26"/>
      <c r="G19" s="159"/>
      <c r="H19" s="26"/>
      <c r="I19" s="26"/>
      <c r="J19" s="26"/>
    </row>
    <row r="20" spans="2:10" x14ac:dyDescent="0.3">
      <c r="B20" s="38" t="s">
        <v>213</v>
      </c>
      <c r="C20" s="144"/>
      <c r="D20" s="61"/>
      <c r="E20" s="26"/>
      <c r="G20" s="159"/>
      <c r="H20" s="26"/>
      <c r="I20" s="26"/>
      <c r="J20" s="26"/>
    </row>
    <row r="21" spans="2:10" s="26" customFormat="1" ht="15.4" x14ac:dyDescent="0.3">
      <c r="B21" s="35" t="s">
        <v>528</v>
      </c>
      <c r="C21" s="61"/>
      <c r="D21" s="61"/>
      <c r="G21" s="159"/>
    </row>
    <row r="22" spans="2:10" s="26" customFormat="1" ht="3" customHeight="1" x14ac:dyDescent="0.3">
      <c r="G22" s="159"/>
    </row>
    <row r="23" spans="2:10" s="26" customFormat="1" ht="14.65" x14ac:dyDescent="0.3">
      <c r="B23" s="39" t="s">
        <v>0</v>
      </c>
      <c r="C23" s="39"/>
      <c r="D23" s="39"/>
      <c r="E23" s="40"/>
      <c r="F23" s="40"/>
      <c r="G23" s="163"/>
      <c r="H23" s="40"/>
      <c r="I23" s="40"/>
      <c r="J23" s="40"/>
    </row>
    <row r="24" spans="2:10" s="26" customFormat="1" ht="3" customHeight="1" x14ac:dyDescent="0.3">
      <c r="B24" s="44"/>
      <c r="C24" s="44"/>
      <c r="D24" s="44"/>
      <c r="E24" s="44"/>
      <c r="F24" s="44"/>
      <c r="G24" s="164"/>
      <c r="H24" s="44"/>
      <c r="I24" s="44"/>
      <c r="J24" s="44"/>
    </row>
    <row r="25" spans="2:10" s="26" customFormat="1" ht="13.9" x14ac:dyDescent="0.3">
      <c r="B25" s="44" t="s">
        <v>5</v>
      </c>
      <c r="C25" s="44"/>
      <c r="D25" s="44"/>
      <c r="E25" s="44" t="s">
        <v>7</v>
      </c>
      <c r="F25" s="44"/>
      <c r="G25" s="165" t="s">
        <v>11</v>
      </c>
      <c r="H25" s="46" t="s">
        <v>6</v>
      </c>
      <c r="I25" s="46" t="s">
        <v>67</v>
      </c>
      <c r="J25" s="45" t="s">
        <v>238</v>
      </c>
    </row>
    <row r="26" spans="2:10" s="26" customFormat="1" ht="3" customHeight="1" x14ac:dyDescent="0.3">
      <c r="B26" s="130"/>
      <c r="C26" s="130"/>
      <c r="D26" s="130"/>
      <c r="E26" s="131"/>
      <c r="F26" s="105"/>
      <c r="G26" s="166"/>
      <c r="H26" s="131"/>
      <c r="I26" s="130"/>
      <c r="J26" s="130"/>
    </row>
    <row r="27" spans="2:10" s="26" customFormat="1" ht="15.75" customHeight="1" x14ac:dyDescent="0.3">
      <c r="B27" s="132" t="s">
        <v>180</v>
      </c>
      <c r="C27" s="132"/>
      <c r="D27" s="132"/>
      <c r="E27" s="133" t="s">
        <v>185</v>
      </c>
      <c r="F27" s="105"/>
      <c r="G27" s="167">
        <v>48</v>
      </c>
      <c r="H27" s="134" t="s">
        <v>109</v>
      </c>
      <c r="I27" s="139" t="str">
        <f>IF(G27=48, "D", "S")</f>
        <v>D</v>
      </c>
      <c r="J27" s="105"/>
    </row>
    <row r="28" spans="2:10" s="26" customFormat="1" ht="3" customHeight="1" x14ac:dyDescent="0.3">
      <c r="B28" s="132"/>
      <c r="C28" s="132"/>
      <c r="D28" s="132"/>
      <c r="E28" s="131"/>
      <c r="F28" s="105"/>
      <c r="G28" s="166"/>
      <c r="H28" s="131"/>
      <c r="I28" s="130"/>
      <c r="J28" s="130"/>
    </row>
    <row r="29" spans="2:10" s="26" customFormat="1" ht="12.75" thickBot="1" x14ac:dyDescent="0.35">
      <c r="B29" s="168" t="s">
        <v>181</v>
      </c>
      <c r="C29" s="168"/>
      <c r="D29" s="168"/>
      <c r="E29" s="169"/>
      <c r="F29" s="105"/>
      <c r="G29" s="167"/>
      <c r="H29" s="131"/>
      <c r="I29" s="135"/>
      <c r="J29" s="136"/>
    </row>
    <row r="30" spans="2:10" s="26" customFormat="1" ht="25.5" thickTop="1" thickBot="1" x14ac:dyDescent="0.35">
      <c r="B30" s="105"/>
      <c r="C30" s="170" t="s">
        <v>199</v>
      </c>
      <c r="D30" s="171"/>
      <c r="E30" s="120"/>
      <c r="F30" s="105"/>
      <c r="G30" s="50" t="s">
        <v>50</v>
      </c>
      <c r="H30" s="134"/>
      <c r="I30" s="135" t="s">
        <v>191</v>
      </c>
      <c r="J30" s="152" t="s">
        <v>227</v>
      </c>
    </row>
    <row r="31" spans="2:10" s="26" customFormat="1" ht="12.75" thickTop="1" x14ac:dyDescent="0.3">
      <c r="B31" s="105"/>
      <c r="C31" s="172" t="s">
        <v>181</v>
      </c>
      <c r="D31" s="173"/>
      <c r="E31" s="122" t="s">
        <v>186</v>
      </c>
      <c r="F31" s="105"/>
      <c r="G31" s="182" t="str">
        <f>INDEX('Pick-lists &amp; Defaults'!C47:C49,MATCH('PT2-private pools'!G30,PoolsLocation,0))</f>
        <v>??</v>
      </c>
      <c r="H31" s="134" t="s">
        <v>8</v>
      </c>
      <c r="I31" s="135" t="s">
        <v>219</v>
      </c>
      <c r="J31" s="136"/>
    </row>
    <row r="32" spans="2:10" s="26" customFormat="1" x14ac:dyDescent="0.3">
      <c r="B32" s="105"/>
      <c r="C32" s="174"/>
      <c r="D32" s="109"/>
      <c r="E32" s="43"/>
      <c r="F32" s="105"/>
      <c r="G32" s="153"/>
      <c r="H32" s="134"/>
      <c r="I32" s="135"/>
      <c r="J32" s="136"/>
    </row>
    <row r="33" spans="2:11" s="26" customFormat="1" ht="3" customHeight="1" x14ac:dyDescent="0.3">
      <c r="B33" s="105"/>
      <c r="C33" s="105"/>
      <c r="D33" s="105"/>
      <c r="E33" s="105"/>
      <c r="F33" s="105"/>
      <c r="G33" s="153"/>
      <c r="H33" s="105"/>
      <c r="I33" s="105"/>
      <c r="J33" s="105"/>
    </row>
    <row r="34" spans="2:11" s="26" customFormat="1" x14ac:dyDescent="0.3">
      <c r="B34" s="132" t="s">
        <v>182</v>
      </c>
      <c r="C34" s="132"/>
      <c r="D34" s="132"/>
      <c r="E34" s="105" t="s">
        <v>187</v>
      </c>
      <c r="F34" s="105"/>
      <c r="G34" s="167">
        <v>1.43E-2</v>
      </c>
      <c r="H34" s="134" t="s">
        <v>8</v>
      </c>
      <c r="I34" s="139" t="str">
        <f>IF(G34=0.0143, "D", "S")</f>
        <v>D</v>
      </c>
      <c r="J34" s="137"/>
    </row>
    <row r="35" spans="2:11" s="26" customFormat="1" ht="3" customHeight="1" x14ac:dyDescent="0.3">
      <c r="B35" s="105"/>
      <c r="C35" s="105"/>
      <c r="D35" s="105"/>
      <c r="E35" s="105"/>
      <c r="F35" s="105"/>
      <c r="G35" s="167"/>
      <c r="H35" s="134"/>
      <c r="I35" s="134"/>
      <c r="J35" s="105"/>
    </row>
    <row r="36" spans="2:11" s="26" customFormat="1" ht="13.9" x14ac:dyDescent="0.3">
      <c r="B36" s="105" t="s">
        <v>183</v>
      </c>
      <c r="C36" s="105"/>
      <c r="D36" s="105"/>
      <c r="E36" s="105" t="s">
        <v>192</v>
      </c>
      <c r="F36" s="105"/>
      <c r="G36" s="175"/>
      <c r="H36" s="47" t="s">
        <v>92</v>
      </c>
      <c r="I36" s="139" t="str">
        <f>IF(G36=1, "D", "S")</f>
        <v>S</v>
      </c>
      <c r="J36" s="105"/>
    </row>
    <row r="37" spans="2:11" s="26" customFormat="1" ht="3" customHeight="1" x14ac:dyDescent="0.3">
      <c r="B37" s="105"/>
      <c r="C37" s="105"/>
      <c r="D37" s="105"/>
      <c r="E37" s="105"/>
      <c r="F37" s="105"/>
      <c r="G37" s="167"/>
      <c r="H37" s="47"/>
      <c r="I37" s="135"/>
      <c r="J37" s="105"/>
    </row>
    <row r="38" spans="2:11" s="26" customFormat="1" ht="12.75" thickBot="1" x14ac:dyDescent="0.35">
      <c r="B38" s="105" t="s">
        <v>184</v>
      </c>
      <c r="C38" s="105"/>
      <c r="D38" s="105"/>
      <c r="E38" s="105"/>
      <c r="F38" s="105"/>
      <c r="G38" s="167"/>
      <c r="H38" s="47"/>
      <c r="I38" s="135"/>
      <c r="J38" s="105"/>
    </row>
    <row r="39" spans="2:11" s="26" customFormat="1" ht="16.5" thickTop="1" thickBot="1" x14ac:dyDescent="0.35">
      <c r="B39" s="103"/>
      <c r="C39" s="115" t="s">
        <v>209</v>
      </c>
      <c r="D39" s="103"/>
      <c r="E39" s="103"/>
      <c r="F39" s="105"/>
      <c r="G39" s="50" t="s">
        <v>50</v>
      </c>
      <c r="H39" s="134"/>
      <c r="I39" s="135" t="s">
        <v>191</v>
      </c>
      <c r="J39" s="105"/>
    </row>
    <row r="40" spans="2:11" s="26" customFormat="1" ht="12.75" thickTop="1" x14ac:dyDescent="0.3">
      <c r="B40" s="105"/>
      <c r="C40" s="117" t="s">
        <v>184</v>
      </c>
      <c r="D40" s="104"/>
      <c r="E40" s="104" t="s">
        <v>193</v>
      </c>
      <c r="F40" s="105"/>
      <c r="G40" s="182" t="str">
        <f>INDEX('Pick-lists &amp; Defaults'!C57:C59,MATCH('PT2-private pools'!G39,MoA,0))</f>
        <v>??</v>
      </c>
      <c r="H40" s="134" t="s">
        <v>8</v>
      </c>
      <c r="I40" s="134" t="s">
        <v>219</v>
      </c>
      <c r="J40" s="105"/>
    </row>
    <row r="41" spans="2:11" s="26" customFormat="1" x14ac:dyDescent="0.3">
      <c r="B41" s="105"/>
      <c r="C41" s="105"/>
      <c r="D41" s="105"/>
      <c r="E41" s="42"/>
      <c r="F41" s="105"/>
      <c r="G41" s="167"/>
      <c r="H41" s="105"/>
      <c r="I41" s="134"/>
      <c r="J41" s="105"/>
    </row>
    <row r="42" spans="2:11" s="26" customFormat="1" ht="14.65" x14ac:dyDescent="0.3">
      <c r="B42" s="39" t="s">
        <v>3</v>
      </c>
      <c r="C42" s="39"/>
      <c r="D42" s="39"/>
      <c r="E42" s="40"/>
      <c r="F42" s="40"/>
      <c r="G42" s="163"/>
      <c r="H42" s="40"/>
      <c r="I42" s="40"/>
      <c r="J42" s="40"/>
    </row>
    <row r="43" spans="2:11" s="26" customFormat="1" ht="3" customHeight="1" x14ac:dyDescent="0.3">
      <c r="B43" s="105"/>
      <c r="C43" s="105"/>
      <c r="D43" s="105"/>
      <c r="E43" s="105"/>
      <c r="F43" s="105"/>
      <c r="G43" s="153"/>
      <c r="H43" s="105"/>
      <c r="I43" s="105"/>
      <c r="J43" s="105"/>
    </row>
    <row r="44" spans="2:11" s="26" customFormat="1" x14ac:dyDescent="0.3">
      <c r="B44" s="44" t="s">
        <v>5</v>
      </c>
      <c r="C44" s="44"/>
      <c r="D44" s="44"/>
      <c r="E44" s="44" t="s">
        <v>7</v>
      </c>
      <c r="F44" s="44"/>
      <c r="G44" s="165" t="s">
        <v>11</v>
      </c>
      <c r="H44" s="46" t="s">
        <v>6</v>
      </c>
      <c r="I44" s="46" t="s">
        <v>9</v>
      </c>
      <c r="J44" s="45" t="s">
        <v>238</v>
      </c>
    </row>
    <row r="45" spans="2:11" s="26" customFormat="1" ht="3" customHeight="1" x14ac:dyDescent="0.3">
      <c r="B45" s="130"/>
      <c r="C45" s="130"/>
      <c r="D45" s="130"/>
      <c r="E45" s="130"/>
      <c r="F45" s="105"/>
      <c r="G45" s="176"/>
      <c r="H45" s="130"/>
      <c r="I45" s="130"/>
      <c r="J45" s="105"/>
    </row>
    <row r="46" spans="2:11" s="26" customFormat="1" ht="13.9" x14ac:dyDescent="0.3">
      <c r="B46" s="42" t="s">
        <v>194</v>
      </c>
      <c r="C46" s="42"/>
      <c r="D46" s="105"/>
      <c r="E46" s="42" t="s">
        <v>195</v>
      </c>
      <c r="F46" s="105"/>
      <c r="G46" s="183" t="str">
        <f>+IF(AND(ISNUMBER(G31),ISNUMBER(G40)),MAX(G31*G40,1),"??")</f>
        <v>??</v>
      </c>
      <c r="H46" s="47" t="s">
        <v>58</v>
      </c>
      <c r="I46" s="134" t="s">
        <v>12</v>
      </c>
      <c r="J46" s="155" t="s">
        <v>198</v>
      </c>
      <c r="K46" s="177"/>
    </row>
    <row r="47" spans="2:11" s="26" customFormat="1" ht="3" customHeight="1" x14ac:dyDescent="0.3">
      <c r="B47" s="42"/>
      <c r="C47" s="42"/>
      <c r="D47" s="105"/>
      <c r="E47" s="42"/>
      <c r="F47" s="105"/>
      <c r="G47" s="178"/>
      <c r="H47" s="47"/>
      <c r="I47" s="134"/>
      <c r="J47" s="43"/>
    </row>
    <row r="48" spans="2:11" s="26" customFormat="1" ht="24.75" x14ac:dyDescent="0.3">
      <c r="B48" s="42" t="s">
        <v>502</v>
      </c>
      <c r="C48" s="42"/>
      <c r="D48" s="105"/>
      <c r="E48" s="42" t="s">
        <v>98</v>
      </c>
      <c r="F48" s="105"/>
      <c r="G48" s="184" t="str">
        <f>IF(AND(G36&gt;0, NOT(G31="??"), NOT(G40="??")),G27*G46*G34*G36,"??")</f>
        <v>??</v>
      </c>
      <c r="H48" s="47" t="s">
        <v>63</v>
      </c>
      <c r="I48" s="134" t="s">
        <v>12</v>
      </c>
      <c r="J48" s="121" t="s">
        <v>197</v>
      </c>
    </row>
    <row r="49" spans="2:10" s="26" customFormat="1" x14ac:dyDescent="0.3">
      <c r="B49" s="105"/>
      <c r="C49" s="105"/>
      <c r="D49" s="105"/>
      <c r="E49" s="105"/>
      <c r="F49" s="105"/>
      <c r="G49" s="178"/>
      <c r="H49" s="105"/>
      <c r="I49" s="105"/>
      <c r="J49" s="105"/>
    </row>
    <row r="50" spans="2:10" s="26" customFormat="1" x14ac:dyDescent="0.3">
      <c r="B50" s="56" t="s">
        <v>68</v>
      </c>
      <c r="C50" s="56"/>
      <c r="D50" s="56"/>
      <c r="G50" s="159"/>
    </row>
    <row r="51" spans="2:10" s="26" customFormat="1" x14ac:dyDescent="0.3">
      <c r="G51" s="159"/>
    </row>
    <row r="52" spans="2:10" s="26" customFormat="1" x14ac:dyDescent="0.3">
      <c r="G52" s="159"/>
    </row>
    <row r="53" spans="2:10" s="26" customFormat="1" ht="17.649999999999999" x14ac:dyDescent="0.3">
      <c r="B53" s="360" t="s">
        <v>179</v>
      </c>
      <c r="C53" s="360"/>
      <c r="D53" s="360"/>
      <c r="E53" s="360"/>
      <c r="F53" s="360"/>
      <c r="G53" s="360"/>
      <c r="H53" s="360"/>
      <c r="I53" s="360"/>
      <c r="J53" s="360"/>
    </row>
    <row r="54" spans="2:10" s="26" customFormat="1" x14ac:dyDescent="0.3">
      <c r="G54" s="159"/>
    </row>
    <row r="55" spans="2:10" s="26" customFormat="1" x14ac:dyDescent="0.3">
      <c r="B55" s="37" t="s">
        <v>17</v>
      </c>
      <c r="C55" s="60"/>
      <c r="D55" s="60"/>
      <c r="G55" s="159"/>
    </row>
    <row r="56" spans="2:10" s="26" customFormat="1" x14ac:dyDescent="0.3">
      <c r="B56" s="38" t="s">
        <v>217</v>
      </c>
      <c r="C56" s="60"/>
      <c r="D56" s="60"/>
      <c r="G56" s="159"/>
    </row>
    <row r="57" spans="2:10" s="26" customFormat="1" x14ac:dyDescent="0.3">
      <c r="B57" s="38" t="s">
        <v>218</v>
      </c>
      <c r="C57" s="60"/>
      <c r="D57" s="60"/>
      <c r="G57" s="159"/>
    </row>
    <row r="58" spans="2:10" s="26" customFormat="1" x14ac:dyDescent="0.3">
      <c r="B58" s="38" t="s">
        <v>213</v>
      </c>
      <c r="C58" s="144"/>
      <c r="D58" s="61"/>
      <c r="G58" s="159"/>
    </row>
    <row r="59" spans="2:10" s="26" customFormat="1" ht="15.4" x14ac:dyDescent="0.3">
      <c r="B59" s="35" t="s">
        <v>436</v>
      </c>
      <c r="C59" s="61"/>
      <c r="D59" s="61"/>
      <c r="G59" s="159"/>
    </row>
    <row r="60" spans="2:10" s="26" customFormat="1" ht="3" customHeight="1" x14ac:dyDescent="0.3">
      <c r="G60" s="159"/>
    </row>
    <row r="61" spans="2:10" s="26" customFormat="1" ht="14.65" x14ac:dyDescent="0.3">
      <c r="B61" s="39" t="s">
        <v>0</v>
      </c>
      <c r="C61" s="39"/>
      <c r="D61" s="39"/>
      <c r="E61" s="40"/>
      <c r="F61" s="40"/>
      <c r="G61" s="163"/>
      <c r="H61" s="40"/>
      <c r="I61" s="40"/>
      <c r="J61" s="40"/>
    </row>
    <row r="62" spans="2:10" s="26" customFormat="1" ht="3" customHeight="1" x14ac:dyDescent="0.3">
      <c r="B62" s="44"/>
      <c r="C62" s="44"/>
      <c r="D62" s="44"/>
      <c r="E62" s="44"/>
      <c r="F62" s="44"/>
      <c r="G62" s="164"/>
      <c r="H62" s="44"/>
      <c r="I62" s="44"/>
      <c r="J62" s="44"/>
    </row>
    <row r="63" spans="2:10" s="26" customFormat="1" ht="13.9" x14ac:dyDescent="0.3">
      <c r="B63" s="44" t="s">
        <v>5</v>
      </c>
      <c r="C63" s="44"/>
      <c r="D63" s="44"/>
      <c r="E63" s="44" t="s">
        <v>7</v>
      </c>
      <c r="F63" s="44"/>
      <c r="G63" s="165" t="s">
        <v>11</v>
      </c>
      <c r="H63" s="46" t="s">
        <v>6</v>
      </c>
      <c r="I63" s="46" t="s">
        <v>67</v>
      </c>
      <c r="J63" s="45" t="s">
        <v>238</v>
      </c>
    </row>
    <row r="64" spans="2:10" s="26" customFormat="1" ht="3" customHeight="1" x14ac:dyDescent="0.3">
      <c r="B64" s="130"/>
      <c r="C64" s="130"/>
      <c r="D64" s="130"/>
      <c r="E64" s="131"/>
      <c r="F64" s="105"/>
      <c r="G64" s="166"/>
      <c r="H64" s="131"/>
      <c r="I64" s="130"/>
      <c r="J64" s="130"/>
    </row>
    <row r="65" spans="2:10" s="26" customFormat="1" ht="13.9" x14ac:dyDescent="0.3">
      <c r="B65" s="132" t="s">
        <v>180</v>
      </c>
      <c r="C65" s="132"/>
      <c r="D65" s="132"/>
      <c r="E65" s="133" t="s">
        <v>185</v>
      </c>
      <c r="F65" s="105"/>
      <c r="G65" s="167">
        <v>48</v>
      </c>
      <c r="H65" s="134" t="s">
        <v>109</v>
      </c>
      <c r="I65" s="139" t="str">
        <f>IF(G65=48, "D", "S")</f>
        <v>D</v>
      </c>
      <c r="J65" s="105"/>
    </row>
    <row r="66" spans="2:10" s="26" customFormat="1" ht="3" customHeight="1" x14ac:dyDescent="0.3">
      <c r="B66" s="132"/>
      <c r="C66" s="132"/>
      <c r="D66" s="132"/>
      <c r="E66" s="131"/>
      <c r="F66" s="105"/>
      <c r="G66" s="166"/>
      <c r="H66" s="131"/>
      <c r="I66" s="130"/>
      <c r="J66" s="130"/>
    </row>
    <row r="67" spans="2:10" s="26" customFormat="1" ht="12.75" thickBot="1" x14ac:dyDescent="0.35">
      <c r="B67" s="168" t="s">
        <v>202</v>
      </c>
      <c r="C67" s="168"/>
      <c r="D67" s="168"/>
      <c r="E67" s="169"/>
      <c r="F67" s="105"/>
      <c r="G67" s="167"/>
      <c r="H67" s="131"/>
      <c r="I67" s="135"/>
      <c r="J67" s="136"/>
    </row>
    <row r="68" spans="2:10" s="26" customFormat="1" ht="16.5" thickTop="1" thickBot="1" x14ac:dyDescent="0.35">
      <c r="B68" s="180"/>
      <c r="C68" s="170" t="s">
        <v>199</v>
      </c>
      <c r="D68" s="171"/>
      <c r="E68" s="120"/>
      <c r="F68" s="105"/>
      <c r="G68" s="50" t="s">
        <v>50</v>
      </c>
      <c r="H68" s="134"/>
      <c r="I68" s="135" t="s">
        <v>191</v>
      </c>
      <c r="J68" s="136"/>
    </row>
    <row r="69" spans="2:10" s="26" customFormat="1" ht="14.25" thickTop="1" x14ac:dyDescent="0.3">
      <c r="B69" s="180"/>
      <c r="C69" s="172" t="s">
        <v>202</v>
      </c>
      <c r="D69" s="173"/>
      <c r="E69" s="122" t="s">
        <v>186</v>
      </c>
      <c r="F69" s="105"/>
      <c r="G69" s="182" t="str">
        <f>INDEX('Pick-lists &amp; Defaults'!C52:C54,MATCH('PT2-private pools'!G68,PoolsReleases,0))</f>
        <v>??</v>
      </c>
      <c r="H69" s="47" t="s">
        <v>58</v>
      </c>
      <c r="I69" s="135" t="s">
        <v>219</v>
      </c>
      <c r="J69" s="132"/>
    </row>
    <row r="70" spans="2:10" s="26" customFormat="1" ht="3" customHeight="1" x14ac:dyDescent="0.3">
      <c r="B70" s="180"/>
      <c r="C70" s="174"/>
      <c r="D70" s="109"/>
      <c r="E70" s="43"/>
      <c r="F70" s="105"/>
      <c r="G70" s="153"/>
      <c r="H70" s="47"/>
      <c r="I70" s="135"/>
      <c r="J70" s="136"/>
    </row>
    <row r="71" spans="2:10" s="26" customFormat="1" x14ac:dyDescent="0.3">
      <c r="B71" s="132" t="s">
        <v>203</v>
      </c>
      <c r="C71" s="132"/>
      <c r="D71" s="132"/>
      <c r="E71" s="105" t="s">
        <v>204</v>
      </c>
      <c r="F71" s="105"/>
      <c r="G71" s="167">
        <v>0.33</v>
      </c>
      <c r="H71" s="134" t="s">
        <v>8</v>
      </c>
      <c r="I71" s="139" t="str">
        <f>IF(G71=0.33, "D", "S")</f>
        <v>D</v>
      </c>
      <c r="J71" s="137"/>
    </row>
    <row r="72" spans="2:10" s="26" customFormat="1" ht="3" customHeight="1" x14ac:dyDescent="0.3">
      <c r="B72" s="105"/>
      <c r="C72" s="105"/>
      <c r="D72" s="105"/>
      <c r="E72" s="105"/>
      <c r="F72" s="105"/>
      <c r="G72" s="167"/>
      <c r="H72" s="134"/>
      <c r="I72" s="134"/>
      <c r="J72" s="105"/>
    </row>
    <row r="73" spans="2:10" s="26" customFormat="1" ht="13.9" x14ac:dyDescent="0.3">
      <c r="B73" s="105" t="s">
        <v>205</v>
      </c>
      <c r="C73" s="105"/>
      <c r="D73" s="105"/>
      <c r="E73" s="105" t="s">
        <v>192</v>
      </c>
      <c r="F73" s="105"/>
      <c r="G73" s="175"/>
      <c r="H73" s="47" t="s">
        <v>92</v>
      </c>
      <c r="I73" s="139" t="s">
        <v>10</v>
      </c>
      <c r="J73" s="105"/>
    </row>
    <row r="74" spans="2:10" s="26" customFormat="1" ht="3" customHeight="1" x14ac:dyDescent="0.3">
      <c r="B74" s="105"/>
      <c r="C74" s="105"/>
      <c r="D74" s="105"/>
      <c r="E74" s="105"/>
      <c r="F74" s="105"/>
      <c r="G74" s="167"/>
      <c r="H74" s="47"/>
      <c r="I74" s="135"/>
      <c r="J74" s="105"/>
    </row>
    <row r="75" spans="2:10" s="26" customFormat="1" ht="13.9" x14ac:dyDescent="0.3">
      <c r="B75" s="105" t="s">
        <v>207</v>
      </c>
      <c r="C75" s="105"/>
      <c r="D75" s="105"/>
      <c r="E75" s="105" t="s">
        <v>206</v>
      </c>
      <c r="F75" s="105"/>
      <c r="G75" s="167">
        <v>1</v>
      </c>
      <c r="H75" s="134" t="s">
        <v>8</v>
      </c>
      <c r="I75" s="139" t="str">
        <f>IF(G75=1, "D", "S")</f>
        <v>D</v>
      </c>
      <c r="J75" s="105"/>
    </row>
    <row r="76" spans="2:10" s="26" customFormat="1" ht="3" customHeight="1" x14ac:dyDescent="0.3">
      <c r="B76" s="105"/>
      <c r="C76" s="105"/>
      <c r="D76" s="105"/>
      <c r="E76" s="105"/>
      <c r="F76" s="105"/>
      <c r="G76" s="167"/>
      <c r="H76" s="134"/>
      <c r="I76" s="134"/>
      <c r="J76" s="105"/>
    </row>
    <row r="77" spans="2:10" s="26" customFormat="1" ht="12.75" thickBot="1" x14ac:dyDescent="0.35">
      <c r="B77" s="105" t="s">
        <v>184</v>
      </c>
      <c r="C77" s="105"/>
      <c r="D77" s="105"/>
      <c r="E77" s="105"/>
      <c r="F77" s="105"/>
      <c r="G77" s="167"/>
      <c r="H77" s="134"/>
      <c r="I77" s="135"/>
      <c r="J77" s="105"/>
    </row>
    <row r="78" spans="2:10" s="26" customFormat="1" ht="16.5" thickTop="1" thickBot="1" x14ac:dyDescent="0.35">
      <c r="B78" s="103"/>
      <c r="C78" s="115" t="s">
        <v>209</v>
      </c>
      <c r="D78" s="103"/>
      <c r="E78" s="103"/>
      <c r="F78" s="105"/>
      <c r="G78" s="50" t="s">
        <v>50</v>
      </c>
      <c r="H78" s="134"/>
      <c r="I78" s="135" t="s">
        <v>191</v>
      </c>
      <c r="J78" s="105"/>
    </row>
    <row r="79" spans="2:10" s="26" customFormat="1" ht="12.75" thickTop="1" x14ac:dyDescent="0.3">
      <c r="B79" s="105"/>
      <c r="C79" s="117" t="s">
        <v>184</v>
      </c>
      <c r="D79" s="104"/>
      <c r="E79" s="104" t="s">
        <v>193</v>
      </c>
      <c r="F79" s="105"/>
      <c r="G79" s="182" t="str">
        <f>INDEX('Pick-lists &amp; Defaults'!C57:C59,MATCH('PT2-private pools'!G78,MoA,0))</f>
        <v>??</v>
      </c>
      <c r="H79" s="134" t="s">
        <v>8</v>
      </c>
      <c r="I79" s="135" t="s">
        <v>219</v>
      </c>
      <c r="J79" s="105"/>
    </row>
    <row r="80" spans="2:10" s="26" customFormat="1" x14ac:dyDescent="0.3">
      <c r="B80" s="105"/>
      <c r="C80" s="105"/>
      <c r="D80" s="105"/>
      <c r="E80" s="105"/>
      <c r="F80" s="105"/>
      <c r="G80" s="167"/>
      <c r="H80" s="105"/>
      <c r="I80" s="134"/>
      <c r="J80" s="105"/>
    </row>
    <row r="81" spans="2:10" s="26" customFormat="1" ht="14.65" x14ac:dyDescent="0.3">
      <c r="B81" s="39" t="s">
        <v>3</v>
      </c>
      <c r="C81" s="39"/>
      <c r="D81" s="39"/>
      <c r="E81" s="40"/>
      <c r="F81" s="40"/>
      <c r="G81" s="163"/>
      <c r="H81" s="40"/>
      <c r="I81" s="40"/>
      <c r="J81" s="40"/>
    </row>
    <row r="82" spans="2:10" s="26" customFormat="1" ht="3" customHeight="1" x14ac:dyDescent="0.3">
      <c r="B82" s="105"/>
      <c r="C82" s="105"/>
      <c r="D82" s="105"/>
      <c r="E82" s="105"/>
      <c r="F82" s="105"/>
      <c r="G82" s="153"/>
      <c r="H82" s="105"/>
      <c r="I82" s="105"/>
      <c r="J82" s="105"/>
    </row>
    <row r="83" spans="2:10" s="26" customFormat="1" x14ac:dyDescent="0.3">
      <c r="B83" s="44" t="s">
        <v>5</v>
      </c>
      <c r="C83" s="44"/>
      <c r="D83" s="44"/>
      <c r="E83" s="44" t="s">
        <v>7</v>
      </c>
      <c r="F83" s="44"/>
      <c r="G83" s="165" t="s">
        <v>11</v>
      </c>
      <c r="H83" s="46" t="s">
        <v>6</v>
      </c>
      <c r="I83" s="46" t="s">
        <v>9</v>
      </c>
      <c r="J83" s="45" t="s">
        <v>238</v>
      </c>
    </row>
    <row r="84" spans="2:10" s="26" customFormat="1" ht="3" customHeight="1" x14ac:dyDescent="0.3">
      <c r="B84" s="130"/>
      <c r="C84" s="130"/>
      <c r="D84" s="130"/>
      <c r="E84" s="130"/>
      <c r="F84" s="105"/>
      <c r="G84" s="176"/>
      <c r="H84" s="130"/>
      <c r="I84" s="130"/>
      <c r="J84" s="105"/>
    </row>
    <row r="85" spans="2:10" s="26" customFormat="1" ht="13.9" x14ac:dyDescent="0.3">
      <c r="B85" s="42" t="s">
        <v>194</v>
      </c>
      <c r="C85" s="42"/>
      <c r="D85" s="105"/>
      <c r="E85" s="42" t="s">
        <v>215</v>
      </c>
      <c r="F85" s="105"/>
      <c r="G85" s="183" t="str">
        <f>+IF(AND(ISNUMBER(G69),ISNUMBER(G79)),MAX(G69*G79,1),"??")</f>
        <v>??</v>
      </c>
      <c r="H85" s="47" t="s">
        <v>58</v>
      </c>
      <c r="I85" s="134" t="s">
        <v>12</v>
      </c>
      <c r="J85" s="155" t="s">
        <v>214</v>
      </c>
    </row>
    <row r="86" spans="2:10" s="26" customFormat="1" ht="3" customHeight="1" x14ac:dyDescent="0.3">
      <c r="B86" s="42"/>
      <c r="C86" s="42"/>
      <c r="D86" s="105"/>
      <c r="E86" s="42"/>
      <c r="F86" s="105"/>
      <c r="G86" s="178"/>
      <c r="H86" s="47"/>
      <c r="I86" s="134"/>
      <c r="J86" s="43"/>
    </row>
    <row r="87" spans="2:10" s="26" customFormat="1" ht="24.75" x14ac:dyDescent="0.3">
      <c r="B87" s="42" t="s">
        <v>502</v>
      </c>
      <c r="C87" s="42"/>
      <c r="D87" s="105"/>
      <c r="E87" s="42" t="s">
        <v>98</v>
      </c>
      <c r="F87" s="105"/>
      <c r="G87" s="184" t="str">
        <f>IF(AND(G73&gt;0, NOT(G69="??"), NOT(G79="??")),G65*G85*G75*G71*G73,"??")</f>
        <v>??</v>
      </c>
      <c r="H87" s="47" t="s">
        <v>63</v>
      </c>
      <c r="I87" s="134" t="s">
        <v>12</v>
      </c>
      <c r="J87" s="121" t="s">
        <v>216</v>
      </c>
    </row>
    <row r="88" spans="2:10" s="26" customFormat="1" x14ac:dyDescent="0.3">
      <c r="B88" s="105"/>
      <c r="C88" s="105"/>
      <c r="D88" s="105"/>
      <c r="E88" s="105"/>
      <c r="F88" s="105"/>
      <c r="G88" s="178"/>
      <c r="H88" s="105"/>
      <c r="I88" s="105"/>
      <c r="J88" s="105"/>
    </row>
    <row r="89" spans="2:10" s="26" customFormat="1" x14ac:dyDescent="0.3">
      <c r="B89" s="56" t="s">
        <v>68</v>
      </c>
      <c r="C89" s="56"/>
      <c r="D89" s="56"/>
      <c r="G89" s="159"/>
    </row>
    <row r="90" spans="2:10" s="26" customFormat="1" x14ac:dyDescent="0.3">
      <c r="B90" s="381" t="s">
        <v>208</v>
      </c>
      <c r="C90" s="381"/>
      <c r="D90" s="381"/>
      <c r="E90" s="381"/>
      <c r="F90" s="381"/>
      <c r="G90" s="381"/>
      <c r="H90" s="381"/>
      <c r="I90" s="381"/>
      <c r="J90" s="381"/>
    </row>
    <row r="91" spans="2:10" s="26" customFormat="1" x14ac:dyDescent="0.3">
      <c r="B91" s="56"/>
      <c r="C91" s="56"/>
      <c r="G91" s="159"/>
    </row>
    <row r="92" spans="2:10" s="26" customFormat="1" x14ac:dyDescent="0.3">
      <c r="G92" s="159"/>
    </row>
    <row r="93" spans="2:10" s="26" customFormat="1" x14ac:dyDescent="0.3">
      <c r="G93" s="159"/>
    </row>
    <row r="94" spans="2:10" s="26" customFormat="1" x14ac:dyDescent="0.3">
      <c r="G94" s="159"/>
    </row>
    <row r="95" spans="2:10" s="26" customFormat="1" x14ac:dyDescent="0.3">
      <c r="G95" s="159"/>
    </row>
    <row r="96" spans="2:10" s="26" customFormat="1" x14ac:dyDescent="0.3">
      <c r="G96" s="159"/>
    </row>
    <row r="97" spans="7:7" s="26" customFormat="1" x14ac:dyDescent="0.3">
      <c r="G97" s="159"/>
    </row>
    <row r="98" spans="7:7" s="26" customFormat="1" x14ac:dyDescent="0.3">
      <c r="G98" s="159"/>
    </row>
    <row r="99" spans="7:7" s="26" customFormat="1" x14ac:dyDescent="0.3">
      <c r="G99" s="159"/>
    </row>
    <row r="100" spans="7:7" s="26" customFormat="1" x14ac:dyDescent="0.3">
      <c r="G100" s="159"/>
    </row>
    <row r="101" spans="7:7" s="26" customFormat="1" x14ac:dyDescent="0.3">
      <c r="G101" s="159"/>
    </row>
    <row r="102" spans="7:7" s="26" customFormat="1" x14ac:dyDescent="0.3">
      <c r="G102" s="159"/>
    </row>
    <row r="103" spans="7:7" s="26" customFormat="1" x14ac:dyDescent="0.3">
      <c r="G103" s="159"/>
    </row>
    <row r="104" spans="7:7" s="26" customFormat="1" x14ac:dyDescent="0.3">
      <c r="G104" s="159"/>
    </row>
    <row r="105" spans="7:7" s="26" customFormat="1" x14ac:dyDescent="0.3">
      <c r="G105" s="159"/>
    </row>
    <row r="106" spans="7:7" s="26" customFormat="1" x14ac:dyDescent="0.3">
      <c r="G106" s="159"/>
    </row>
    <row r="107" spans="7:7" s="26" customFormat="1" x14ac:dyDescent="0.3">
      <c r="G107" s="159"/>
    </row>
    <row r="108" spans="7:7" s="26" customFormat="1" x14ac:dyDescent="0.3">
      <c r="G108" s="159"/>
    </row>
    <row r="109" spans="7:7" s="26" customFormat="1" x14ac:dyDescent="0.3">
      <c r="G109" s="159"/>
    </row>
    <row r="110" spans="7:7" s="26" customFormat="1" x14ac:dyDescent="0.3">
      <c r="G110" s="159"/>
    </row>
    <row r="111" spans="7:7" s="26" customFormat="1" x14ac:dyDescent="0.3">
      <c r="G111" s="159"/>
    </row>
    <row r="112" spans="7:7" s="26" customFormat="1" x14ac:dyDescent="0.3">
      <c r="G112" s="159"/>
    </row>
    <row r="113" spans="7:7" s="26" customFormat="1" x14ac:dyDescent="0.3">
      <c r="G113" s="159"/>
    </row>
    <row r="114" spans="7:7" s="26" customFormat="1" x14ac:dyDescent="0.3">
      <c r="G114" s="159"/>
    </row>
    <row r="115" spans="7:7" s="26" customFormat="1" x14ac:dyDescent="0.3">
      <c r="G115" s="159"/>
    </row>
    <row r="116" spans="7:7" s="26" customFormat="1" x14ac:dyDescent="0.3">
      <c r="G116" s="159"/>
    </row>
    <row r="117" spans="7:7" s="26" customFormat="1" x14ac:dyDescent="0.3">
      <c r="G117" s="159"/>
    </row>
    <row r="118" spans="7:7" s="26" customFormat="1" x14ac:dyDescent="0.3">
      <c r="G118" s="159"/>
    </row>
    <row r="119" spans="7:7" s="26" customFormat="1" x14ac:dyDescent="0.3">
      <c r="G119" s="159"/>
    </row>
    <row r="120" spans="7:7" s="26" customFormat="1" x14ac:dyDescent="0.3">
      <c r="G120" s="159"/>
    </row>
    <row r="121" spans="7:7" s="26" customFormat="1" x14ac:dyDescent="0.3">
      <c r="G121" s="159"/>
    </row>
    <row r="122" spans="7:7" s="26" customFormat="1" x14ac:dyDescent="0.3">
      <c r="G122" s="159"/>
    </row>
    <row r="123" spans="7:7" s="26" customFormat="1" x14ac:dyDescent="0.3">
      <c r="G123" s="159"/>
    </row>
    <row r="124" spans="7:7" s="26" customFormat="1" x14ac:dyDescent="0.3">
      <c r="G124" s="159"/>
    </row>
    <row r="125" spans="7:7" s="26" customFormat="1" x14ac:dyDescent="0.3">
      <c r="G125" s="159"/>
    </row>
    <row r="126" spans="7:7" s="26" customFormat="1" x14ac:dyDescent="0.3">
      <c r="G126" s="159"/>
    </row>
    <row r="127" spans="7:7" s="26" customFormat="1" x14ac:dyDescent="0.3">
      <c r="G127" s="159"/>
    </row>
    <row r="128" spans="7:7" s="26" customFormat="1" x14ac:dyDescent="0.3">
      <c r="G128" s="159"/>
    </row>
    <row r="129" spans="7:7" s="26" customFormat="1" x14ac:dyDescent="0.3">
      <c r="G129" s="159"/>
    </row>
    <row r="130" spans="7:7" s="26" customFormat="1" x14ac:dyDescent="0.3">
      <c r="G130" s="159"/>
    </row>
    <row r="131" spans="7:7" s="26" customFormat="1" x14ac:dyDescent="0.3">
      <c r="G131" s="159"/>
    </row>
    <row r="132" spans="7:7" s="26" customFormat="1" x14ac:dyDescent="0.3">
      <c r="G132" s="159"/>
    </row>
    <row r="133" spans="7:7" s="26" customFormat="1" x14ac:dyDescent="0.3">
      <c r="G133" s="159"/>
    </row>
    <row r="134" spans="7:7" s="26" customFormat="1" x14ac:dyDescent="0.3">
      <c r="G134" s="159"/>
    </row>
    <row r="135" spans="7:7" s="26" customFormat="1" x14ac:dyDescent="0.3">
      <c r="G135" s="159"/>
    </row>
    <row r="136" spans="7:7" s="26" customFormat="1" x14ac:dyDescent="0.3">
      <c r="G136" s="159"/>
    </row>
    <row r="137" spans="7:7" s="26" customFormat="1" x14ac:dyDescent="0.3">
      <c r="G137" s="159"/>
    </row>
    <row r="138" spans="7:7" s="26" customFormat="1" x14ac:dyDescent="0.3">
      <c r="G138" s="159"/>
    </row>
    <row r="139" spans="7:7" s="26" customFormat="1" x14ac:dyDescent="0.3">
      <c r="G139" s="159"/>
    </row>
    <row r="140" spans="7:7" s="26" customFormat="1" x14ac:dyDescent="0.3">
      <c r="G140" s="159"/>
    </row>
    <row r="141" spans="7:7" s="26" customFormat="1" x14ac:dyDescent="0.3">
      <c r="G141" s="159"/>
    </row>
    <row r="142" spans="7:7" s="26" customFormat="1" x14ac:dyDescent="0.3">
      <c r="G142" s="159"/>
    </row>
    <row r="143" spans="7:7" s="26" customFormat="1" x14ac:dyDescent="0.3">
      <c r="G143" s="159"/>
    </row>
    <row r="144" spans="7:7" s="26" customFormat="1" x14ac:dyDescent="0.3">
      <c r="G144" s="159"/>
    </row>
    <row r="145" spans="7:7" s="26" customFormat="1" x14ac:dyDescent="0.3">
      <c r="G145" s="159"/>
    </row>
    <row r="146" spans="7:7" s="26" customFormat="1" x14ac:dyDescent="0.3">
      <c r="G146" s="159"/>
    </row>
    <row r="147" spans="7:7" s="26" customFormat="1" x14ac:dyDescent="0.3">
      <c r="G147" s="159"/>
    </row>
    <row r="148" spans="7:7" s="26" customFormat="1" x14ac:dyDescent="0.3">
      <c r="G148" s="159"/>
    </row>
    <row r="149" spans="7:7" s="26" customFormat="1" x14ac:dyDescent="0.3">
      <c r="G149" s="159"/>
    </row>
    <row r="150" spans="7:7" s="26" customFormat="1" x14ac:dyDescent="0.3">
      <c r="G150" s="159"/>
    </row>
    <row r="151" spans="7:7" s="26" customFormat="1" x14ac:dyDescent="0.3">
      <c r="G151" s="159"/>
    </row>
    <row r="152" spans="7:7" s="26" customFormat="1" x14ac:dyDescent="0.3">
      <c r="G152" s="159"/>
    </row>
    <row r="153" spans="7:7" s="26" customFormat="1" x14ac:dyDescent="0.3">
      <c r="G153" s="159"/>
    </row>
    <row r="154" spans="7:7" s="26" customFormat="1" x14ac:dyDescent="0.3">
      <c r="G154" s="159"/>
    </row>
    <row r="155" spans="7:7" s="26" customFormat="1" x14ac:dyDescent="0.3">
      <c r="G155" s="159"/>
    </row>
    <row r="156" spans="7:7" s="26" customFormat="1" x14ac:dyDescent="0.3">
      <c r="G156" s="159"/>
    </row>
    <row r="157" spans="7:7" s="26" customFormat="1" x14ac:dyDescent="0.3">
      <c r="G157" s="159"/>
    </row>
    <row r="158" spans="7:7" s="26" customFormat="1" x14ac:dyDescent="0.3">
      <c r="G158" s="159"/>
    </row>
    <row r="159" spans="7:7" s="26" customFormat="1" x14ac:dyDescent="0.3">
      <c r="G159" s="159"/>
    </row>
    <row r="160" spans="7:7" s="26" customFormat="1" x14ac:dyDescent="0.3">
      <c r="G160" s="159"/>
    </row>
    <row r="161" spans="7:7" s="26" customFormat="1" x14ac:dyDescent="0.3">
      <c r="G161" s="159"/>
    </row>
    <row r="162" spans="7:7" s="26" customFormat="1" x14ac:dyDescent="0.3">
      <c r="G162" s="159"/>
    </row>
    <row r="163" spans="7:7" s="26" customFormat="1" x14ac:dyDescent="0.3">
      <c r="G163" s="159"/>
    </row>
    <row r="164" spans="7:7" s="26" customFormat="1" x14ac:dyDescent="0.3">
      <c r="G164" s="159"/>
    </row>
    <row r="165" spans="7:7" s="26" customFormat="1" x14ac:dyDescent="0.3">
      <c r="G165" s="159"/>
    </row>
    <row r="166" spans="7:7" s="26" customFormat="1" x14ac:dyDescent="0.3">
      <c r="G166" s="159"/>
    </row>
    <row r="167" spans="7:7" s="26" customFormat="1" x14ac:dyDescent="0.3">
      <c r="G167" s="159"/>
    </row>
    <row r="168" spans="7:7" s="26" customFormat="1" x14ac:dyDescent="0.3">
      <c r="G168" s="159"/>
    </row>
    <row r="169" spans="7:7" s="26" customFormat="1" x14ac:dyDescent="0.3">
      <c r="G169" s="159"/>
    </row>
    <row r="170" spans="7:7" s="26" customFormat="1" x14ac:dyDescent="0.3">
      <c r="G170" s="159"/>
    </row>
    <row r="171" spans="7:7" s="26" customFormat="1" x14ac:dyDescent="0.3">
      <c r="G171" s="159"/>
    </row>
    <row r="172" spans="7:7" s="26" customFormat="1" x14ac:dyDescent="0.3">
      <c r="G172" s="159"/>
    </row>
    <row r="173" spans="7:7" s="26" customFormat="1" x14ac:dyDescent="0.3">
      <c r="G173" s="159"/>
    </row>
    <row r="174" spans="7:7" s="26" customFormat="1" x14ac:dyDescent="0.3">
      <c r="G174" s="159"/>
    </row>
    <row r="175" spans="7:7" s="26" customFormat="1" x14ac:dyDescent="0.3">
      <c r="G175" s="159"/>
    </row>
    <row r="176" spans="7:7" s="26" customFormat="1" x14ac:dyDescent="0.3">
      <c r="G176" s="159"/>
    </row>
    <row r="177" spans="7:7" s="26" customFormat="1" x14ac:dyDescent="0.3">
      <c r="G177" s="159"/>
    </row>
    <row r="178" spans="7:7" s="26" customFormat="1" x14ac:dyDescent="0.3">
      <c r="G178" s="159"/>
    </row>
    <row r="179" spans="7:7" s="26" customFormat="1" x14ac:dyDescent="0.3">
      <c r="G179" s="159"/>
    </row>
    <row r="180" spans="7:7" s="26" customFormat="1" x14ac:dyDescent="0.3">
      <c r="G180" s="159"/>
    </row>
    <row r="181" spans="7:7" s="26" customFormat="1" x14ac:dyDescent="0.3">
      <c r="G181" s="159"/>
    </row>
    <row r="182" spans="7:7" s="26" customFormat="1" x14ac:dyDescent="0.3">
      <c r="G182" s="159"/>
    </row>
    <row r="183" spans="7:7" s="26" customFormat="1" x14ac:dyDescent="0.3">
      <c r="G183" s="159"/>
    </row>
    <row r="184" spans="7:7" s="26" customFormat="1" x14ac:dyDescent="0.3">
      <c r="G184" s="159"/>
    </row>
    <row r="185" spans="7:7" s="26" customFormat="1" x14ac:dyDescent="0.3">
      <c r="G185" s="159"/>
    </row>
    <row r="186" spans="7:7" s="26" customFormat="1" x14ac:dyDescent="0.3">
      <c r="G186" s="159"/>
    </row>
    <row r="187" spans="7:7" s="26" customFormat="1" x14ac:dyDescent="0.3">
      <c r="G187" s="159"/>
    </row>
    <row r="188" spans="7:7" s="26" customFormat="1" x14ac:dyDescent="0.3">
      <c r="G188" s="159"/>
    </row>
    <row r="189" spans="7:7" s="26" customFormat="1" x14ac:dyDescent="0.3">
      <c r="G189" s="159"/>
    </row>
    <row r="190" spans="7:7" s="26" customFormat="1" x14ac:dyDescent="0.3">
      <c r="G190" s="159"/>
    </row>
    <row r="191" spans="7:7" s="26" customFormat="1" x14ac:dyDescent="0.3">
      <c r="G191" s="159"/>
    </row>
    <row r="192" spans="7:7" s="26" customFormat="1" x14ac:dyDescent="0.3">
      <c r="G192" s="159"/>
    </row>
    <row r="193" spans="7:7" s="26" customFormat="1" x14ac:dyDescent="0.3">
      <c r="G193" s="159"/>
    </row>
    <row r="194" spans="7:7" s="26" customFormat="1" x14ac:dyDescent="0.3">
      <c r="G194" s="159"/>
    </row>
    <row r="195" spans="7:7" s="26" customFormat="1" x14ac:dyDescent="0.3">
      <c r="G195" s="159"/>
    </row>
    <row r="196" spans="7:7" s="26" customFormat="1" x14ac:dyDescent="0.3">
      <c r="G196" s="159"/>
    </row>
    <row r="197" spans="7:7" s="26" customFormat="1" x14ac:dyDescent="0.3">
      <c r="G197" s="159"/>
    </row>
    <row r="198" spans="7:7" s="26" customFormat="1" x14ac:dyDescent="0.3">
      <c r="G198" s="159"/>
    </row>
    <row r="199" spans="7:7" s="26" customFormat="1" x14ac:dyDescent="0.3">
      <c r="G199" s="159"/>
    </row>
    <row r="200" spans="7:7" s="26" customFormat="1" x14ac:dyDescent="0.3">
      <c r="G200" s="159"/>
    </row>
    <row r="201" spans="7:7" s="26" customFormat="1" x14ac:dyDescent="0.3">
      <c r="G201" s="159"/>
    </row>
    <row r="202" spans="7:7" s="26" customFormat="1" x14ac:dyDescent="0.3">
      <c r="G202" s="159"/>
    </row>
    <row r="203" spans="7:7" s="26" customFormat="1" x14ac:dyDescent="0.3">
      <c r="G203" s="159"/>
    </row>
    <row r="204" spans="7:7" s="26" customFormat="1" x14ac:dyDescent="0.3">
      <c r="G204" s="159"/>
    </row>
    <row r="205" spans="7:7" s="26" customFormat="1" x14ac:dyDescent="0.3">
      <c r="G205" s="159"/>
    </row>
    <row r="206" spans="7:7" s="26" customFormat="1" x14ac:dyDescent="0.3">
      <c r="G206" s="159"/>
    </row>
    <row r="207" spans="7:7" s="26" customFormat="1" x14ac:dyDescent="0.3">
      <c r="G207" s="159"/>
    </row>
    <row r="208" spans="7:7" s="26" customFormat="1" x14ac:dyDescent="0.3">
      <c r="G208" s="159"/>
    </row>
    <row r="209" spans="7:7" s="26" customFormat="1" x14ac:dyDescent="0.3">
      <c r="G209" s="159"/>
    </row>
    <row r="210" spans="7:7" s="26" customFormat="1" x14ac:dyDescent="0.3">
      <c r="G210" s="159"/>
    </row>
    <row r="211" spans="7:7" s="26" customFormat="1" x14ac:dyDescent="0.3">
      <c r="G211" s="159"/>
    </row>
    <row r="212" spans="7:7" s="26" customFormat="1" x14ac:dyDescent="0.3">
      <c r="G212" s="159"/>
    </row>
    <row r="213" spans="7:7" s="26" customFormat="1" x14ac:dyDescent="0.3">
      <c r="G213" s="159"/>
    </row>
    <row r="214" spans="7:7" s="26" customFormat="1" x14ac:dyDescent="0.3">
      <c r="G214" s="159"/>
    </row>
    <row r="215" spans="7:7" s="26" customFormat="1" x14ac:dyDescent="0.3">
      <c r="G215" s="159"/>
    </row>
    <row r="216" spans="7:7" s="26" customFormat="1" x14ac:dyDescent="0.3">
      <c r="G216" s="159"/>
    </row>
    <row r="217" spans="7:7" s="26" customFormat="1" x14ac:dyDescent="0.3">
      <c r="G217" s="159"/>
    </row>
    <row r="218" spans="7:7" s="26" customFormat="1" x14ac:dyDescent="0.3">
      <c r="G218" s="159"/>
    </row>
    <row r="219" spans="7:7" s="26" customFormat="1" x14ac:dyDescent="0.3">
      <c r="G219" s="159"/>
    </row>
    <row r="220" spans="7:7" s="26" customFormat="1" x14ac:dyDescent="0.3">
      <c r="G220" s="159"/>
    </row>
    <row r="221" spans="7:7" s="26" customFormat="1" x14ac:dyDescent="0.3">
      <c r="G221" s="159"/>
    </row>
    <row r="222" spans="7:7" s="26" customFormat="1" x14ac:dyDescent="0.3">
      <c r="G222" s="159"/>
    </row>
    <row r="223" spans="7:7" s="26" customFormat="1" x14ac:dyDescent="0.3">
      <c r="G223" s="159"/>
    </row>
    <row r="224" spans="7:7" s="26" customFormat="1" x14ac:dyDescent="0.3">
      <c r="G224" s="159"/>
    </row>
    <row r="225" spans="7:7" s="26" customFormat="1" x14ac:dyDescent="0.3">
      <c r="G225" s="159"/>
    </row>
    <row r="226" spans="7:7" s="26" customFormat="1" x14ac:dyDescent="0.3">
      <c r="G226" s="159"/>
    </row>
    <row r="227" spans="7:7" s="26" customFormat="1" x14ac:dyDescent="0.3">
      <c r="G227" s="159"/>
    </row>
    <row r="228" spans="7:7" s="26" customFormat="1" x14ac:dyDescent="0.3">
      <c r="G228" s="159"/>
    </row>
    <row r="229" spans="7:7" s="26" customFormat="1" x14ac:dyDescent="0.3">
      <c r="G229" s="159"/>
    </row>
    <row r="230" spans="7:7" s="26" customFormat="1" x14ac:dyDescent="0.3">
      <c r="G230" s="159"/>
    </row>
    <row r="231" spans="7:7" s="26" customFormat="1" x14ac:dyDescent="0.3">
      <c r="G231" s="159"/>
    </row>
    <row r="232" spans="7:7" s="26" customFormat="1" x14ac:dyDescent="0.3">
      <c r="G232" s="159"/>
    </row>
    <row r="233" spans="7:7" s="26" customFormat="1" x14ac:dyDescent="0.3">
      <c r="G233" s="159"/>
    </row>
    <row r="234" spans="7:7" s="26" customFormat="1" x14ac:dyDescent="0.3">
      <c r="G234" s="159"/>
    </row>
    <row r="235" spans="7:7" s="26" customFormat="1" x14ac:dyDescent="0.3">
      <c r="G235" s="159"/>
    </row>
    <row r="236" spans="7:7" s="26" customFormat="1" x14ac:dyDescent="0.3">
      <c r="G236" s="159"/>
    </row>
    <row r="237" spans="7:7" s="26" customFormat="1" x14ac:dyDescent="0.3">
      <c r="G237" s="159"/>
    </row>
    <row r="238" spans="7:7" s="26" customFormat="1" x14ac:dyDescent="0.3">
      <c r="G238" s="159"/>
    </row>
    <row r="239" spans="7:7" s="26" customFormat="1" x14ac:dyDescent="0.3">
      <c r="G239" s="159"/>
    </row>
    <row r="240" spans="7:7" s="26" customFormat="1" x14ac:dyDescent="0.3">
      <c r="G240" s="159"/>
    </row>
    <row r="241" spans="7:7" s="26" customFormat="1" x14ac:dyDescent="0.3">
      <c r="G241" s="159"/>
    </row>
    <row r="242" spans="7:7" s="26" customFormat="1" x14ac:dyDescent="0.3">
      <c r="G242" s="159"/>
    </row>
    <row r="243" spans="7:7" s="26" customFormat="1" x14ac:dyDescent="0.3">
      <c r="G243" s="159"/>
    </row>
    <row r="244" spans="7:7" s="26" customFormat="1" x14ac:dyDescent="0.3">
      <c r="G244" s="159"/>
    </row>
    <row r="245" spans="7:7" s="26" customFormat="1" x14ac:dyDescent="0.3">
      <c r="G245" s="159"/>
    </row>
    <row r="246" spans="7:7" s="26" customFormat="1" x14ac:dyDescent="0.3">
      <c r="G246" s="159"/>
    </row>
    <row r="247" spans="7:7" s="26" customFormat="1" x14ac:dyDescent="0.3">
      <c r="G247" s="159"/>
    </row>
    <row r="248" spans="7:7" s="26" customFormat="1" x14ac:dyDescent="0.3">
      <c r="G248" s="159"/>
    </row>
    <row r="249" spans="7:7" s="26" customFormat="1" x14ac:dyDescent="0.3">
      <c r="G249" s="159"/>
    </row>
    <row r="250" spans="7:7" s="26" customFormat="1" x14ac:dyDescent="0.3">
      <c r="G250" s="159"/>
    </row>
    <row r="251" spans="7:7" s="26" customFormat="1" x14ac:dyDescent="0.3">
      <c r="G251" s="159"/>
    </row>
    <row r="252" spans="7:7" s="26" customFormat="1" x14ac:dyDescent="0.3">
      <c r="G252" s="159"/>
    </row>
    <row r="253" spans="7:7" s="26" customFormat="1" x14ac:dyDescent="0.3">
      <c r="G253" s="159"/>
    </row>
    <row r="254" spans="7:7" s="26" customFormat="1" x14ac:dyDescent="0.3">
      <c r="G254" s="159"/>
    </row>
    <row r="255" spans="7:7" s="26" customFormat="1" x14ac:dyDescent="0.3">
      <c r="G255" s="159"/>
    </row>
    <row r="256" spans="7:7" s="26" customFormat="1" x14ac:dyDescent="0.3">
      <c r="G256" s="159"/>
    </row>
    <row r="257" spans="7:7" s="26" customFormat="1" x14ac:dyDescent="0.3">
      <c r="G257" s="159"/>
    </row>
    <row r="258" spans="7:7" s="26" customFormat="1" x14ac:dyDescent="0.3">
      <c r="G258" s="159"/>
    </row>
    <row r="259" spans="7:7" s="26" customFormat="1" x14ac:dyDescent="0.3">
      <c r="G259" s="159"/>
    </row>
    <row r="260" spans="7:7" s="26" customFormat="1" x14ac:dyDescent="0.3">
      <c r="G260" s="159"/>
    </row>
    <row r="261" spans="7:7" s="26" customFormat="1" x14ac:dyDescent="0.3">
      <c r="G261" s="159"/>
    </row>
    <row r="262" spans="7:7" s="26" customFormat="1" x14ac:dyDescent="0.3">
      <c r="G262" s="159"/>
    </row>
    <row r="263" spans="7:7" s="26" customFormat="1" x14ac:dyDescent="0.3">
      <c r="G263" s="159"/>
    </row>
    <row r="264" spans="7:7" s="26" customFormat="1" x14ac:dyDescent="0.3">
      <c r="G264" s="159"/>
    </row>
    <row r="265" spans="7:7" s="26" customFormat="1" x14ac:dyDescent="0.3">
      <c r="G265" s="159"/>
    </row>
    <row r="266" spans="7:7" s="26" customFormat="1" x14ac:dyDescent="0.3">
      <c r="G266" s="159"/>
    </row>
    <row r="267" spans="7:7" s="26" customFormat="1" x14ac:dyDescent="0.3">
      <c r="G267" s="159"/>
    </row>
    <row r="268" spans="7:7" s="26" customFormat="1" x14ac:dyDescent="0.3">
      <c r="G268" s="159"/>
    </row>
    <row r="269" spans="7:7" s="26" customFormat="1" x14ac:dyDescent="0.3">
      <c r="G269" s="159"/>
    </row>
    <row r="270" spans="7:7" s="26" customFormat="1" x14ac:dyDescent="0.3">
      <c r="G270" s="159"/>
    </row>
    <row r="271" spans="7:7" s="26" customFormat="1" x14ac:dyDescent="0.3">
      <c r="G271" s="159"/>
    </row>
    <row r="272" spans="7:7" s="26" customFormat="1" x14ac:dyDescent="0.3">
      <c r="G272" s="159"/>
    </row>
    <row r="273" spans="7:7" s="26" customFormat="1" x14ac:dyDescent="0.3">
      <c r="G273" s="159"/>
    </row>
    <row r="274" spans="7:7" s="26" customFormat="1" x14ac:dyDescent="0.3">
      <c r="G274" s="159"/>
    </row>
    <row r="275" spans="7:7" s="26" customFormat="1" x14ac:dyDescent="0.3">
      <c r="G275" s="159"/>
    </row>
    <row r="276" spans="7:7" s="26" customFormat="1" x14ac:dyDescent="0.3">
      <c r="G276" s="159"/>
    </row>
    <row r="277" spans="7:7" s="26" customFormat="1" x14ac:dyDescent="0.3">
      <c r="G277" s="159"/>
    </row>
    <row r="278" spans="7:7" s="26" customFormat="1" x14ac:dyDescent="0.3">
      <c r="G278" s="159"/>
    </row>
    <row r="279" spans="7:7" s="26" customFormat="1" x14ac:dyDescent="0.3">
      <c r="G279" s="159"/>
    </row>
    <row r="280" spans="7:7" s="26" customFormat="1" x14ac:dyDescent="0.3">
      <c r="G280" s="159"/>
    </row>
    <row r="281" spans="7:7" s="26" customFormat="1" x14ac:dyDescent="0.3">
      <c r="G281" s="159"/>
    </row>
    <row r="282" spans="7:7" s="26" customFormat="1" x14ac:dyDescent="0.3">
      <c r="G282" s="159"/>
    </row>
    <row r="283" spans="7:7" s="26" customFormat="1" x14ac:dyDescent="0.3">
      <c r="G283" s="159"/>
    </row>
    <row r="284" spans="7:7" s="26" customFormat="1" x14ac:dyDescent="0.3">
      <c r="G284" s="159"/>
    </row>
    <row r="285" spans="7:7" s="26" customFormat="1" x14ac:dyDescent="0.3">
      <c r="G285" s="159"/>
    </row>
    <row r="286" spans="7:7" s="26" customFormat="1" x14ac:dyDescent="0.3">
      <c r="G286" s="159"/>
    </row>
    <row r="287" spans="7:7" s="26" customFormat="1" x14ac:dyDescent="0.3">
      <c r="G287" s="159"/>
    </row>
    <row r="288" spans="7:7" s="26" customFormat="1" x14ac:dyDescent="0.3">
      <c r="G288" s="159"/>
    </row>
    <row r="289" spans="7:7" s="26" customFormat="1" x14ac:dyDescent="0.3">
      <c r="G289" s="159"/>
    </row>
    <row r="290" spans="7:7" s="26" customFormat="1" x14ac:dyDescent="0.3">
      <c r="G290" s="159"/>
    </row>
    <row r="291" spans="7:7" s="26" customFormat="1" x14ac:dyDescent="0.3">
      <c r="G291" s="159"/>
    </row>
    <row r="292" spans="7:7" s="26" customFormat="1" x14ac:dyDescent="0.3">
      <c r="G292" s="159"/>
    </row>
    <row r="293" spans="7:7" s="26" customFormat="1" x14ac:dyDescent="0.3">
      <c r="G293" s="159"/>
    </row>
    <row r="294" spans="7:7" s="26" customFormat="1" x14ac:dyDescent="0.3">
      <c r="G294" s="159"/>
    </row>
    <row r="295" spans="7:7" s="26" customFormat="1" x14ac:dyDescent="0.3">
      <c r="G295" s="159"/>
    </row>
    <row r="296" spans="7:7" s="26" customFormat="1" x14ac:dyDescent="0.3">
      <c r="G296" s="159"/>
    </row>
    <row r="297" spans="7:7" s="26" customFormat="1" x14ac:dyDescent="0.3">
      <c r="G297" s="159"/>
    </row>
    <row r="298" spans="7:7" s="26" customFormat="1" x14ac:dyDescent="0.3">
      <c r="G298" s="159"/>
    </row>
    <row r="299" spans="7:7" s="26" customFormat="1" x14ac:dyDescent="0.3">
      <c r="G299" s="159"/>
    </row>
    <row r="300" spans="7:7" s="26" customFormat="1" x14ac:dyDescent="0.3">
      <c r="G300" s="159"/>
    </row>
    <row r="301" spans="7:7" s="26" customFormat="1" x14ac:dyDescent="0.3">
      <c r="G301" s="159"/>
    </row>
    <row r="302" spans="7:7" s="26" customFormat="1" x14ac:dyDescent="0.3">
      <c r="G302" s="159"/>
    </row>
    <row r="303" spans="7:7" s="26" customFormat="1" x14ac:dyDescent="0.3">
      <c r="G303" s="159"/>
    </row>
    <row r="304" spans="7:7" s="26" customFormat="1" x14ac:dyDescent="0.3">
      <c r="G304" s="159"/>
    </row>
    <row r="305" spans="7:7" s="26" customFormat="1" x14ac:dyDescent="0.3">
      <c r="G305" s="159"/>
    </row>
    <row r="306" spans="7:7" s="26" customFormat="1" x14ac:dyDescent="0.3">
      <c r="G306" s="159"/>
    </row>
    <row r="307" spans="7:7" s="26" customFormat="1" x14ac:dyDescent="0.3">
      <c r="G307" s="159"/>
    </row>
    <row r="308" spans="7:7" s="26" customFormat="1" x14ac:dyDescent="0.3">
      <c r="G308" s="159"/>
    </row>
    <row r="309" spans="7:7" s="26" customFormat="1" x14ac:dyDescent="0.3">
      <c r="G309" s="159"/>
    </row>
    <row r="310" spans="7:7" s="26" customFormat="1" x14ac:dyDescent="0.3">
      <c r="G310" s="159"/>
    </row>
    <row r="311" spans="7:7" s="26" customFormat="1" x14ac:dyDescent="0.3">
      <c r="G311" s="159"/>
    </row>
    <row r="312" spans="7:7" s="26" customFormat="1" x14ac:dyDescent="0.3">
      <c r="G312" s="159"/>
    </row>
    <row r="313" spans="7:7" s="26" customFormat="1" x14ac:dyDescent="0.3">
      <c r="G313" s="159"/>
    </row>
    <row r="314" spans="7:7" s="26" customFormat="1" x14ac:dyDescent="0.3">
      <c r="G314" s="159"/>
    </row>
    <row r="315" spans="7:7" s="26" customFormat="1" x14ac:dyDescent="0.3">
      <c r="G315" s="159"/>
    </row>
    <row r="316" spans="7:7" s="26" customFormat="1" x14ac:dyDescent="0.3">
      <c r="G316" s="159"/>
    </row>
    <row r="317" spans="7:7" s="26" customFormat="1" x14ac:dyDescent="0.3">
      <c r="G317" s="159"/>
    </row>
    <row r="318" spans="7:7" s="26" customFormat="1" x14ac:dyDescent="0.3">
      <c r="G318" s="159"/>
    </row>
    <row r="319" spans="7:7" s="26" customFormat="1" x14ac:dyDescent="0.3">
      <c r="G319" s="159"/>
    </row>
    <row r="320" spans="7:7" s="26" customFormat="1" x14ac:dyDescent="0.3">
      <c r="G320" s="159"/>
    </row>
    <row r="321" spans="7:7" s="26" customFormat="1" x14ac:dyDescent="0.3">
      <c r="G321" s="159"/>
    </row>
    <row r="322" spans="7:7" s="26" customFormat="1" x14ac:dyDescent="0.3">
      <c r="G322" s="159"/>
    </row>
    <row r="323" spans="7:7" s="26" customFormat="1" x14ac:dyDescent="0.3">
      <c r="G323" s="159"/>
    </row>
    <row r="324" spans="7:7" s="26" customFormat="1" x14ac:dyDescent="0.3">
      <c r="G324" s="159"/>
    </row>
    <row r="325" spans="7:7" s="26" customFormat="1" x14ac:dyDescent="0.3">
      <c r="G325" s="159"/>
    </row>
    <row r="326" spans="7:7" s="26" customFormat="1" x14ac:dyDescent="0.3">
      <c r="G326" s="159"/>
    </row>
    <row r="327" spans="7:7" s="26" customFormat="1" x14ac:dyDescent="0.3">
      <c r="G327" s="159"/>
    </row>
    <row r="328" spans="7:7" s="26" customFormat="1" x14ac:dyDescent="0.3">
      <c r="G328" s="159"/>
    </row>
    <row r="329" spans="7:7" s="26" customFormat="1" x14ac:dyDescent="0.3">
      <c r="G329" s="159"/>
    </row>
    <row r="330" spans="7:7" s="26" customFormat="1" x14ac:dyDescent="0.3">
      <c r="G330" s="159"/>
    </row>
    <row r="331" spans="7:7" s="26" customFormat="1" x14ac:dyDescent="0.3">
      <c r="G331" s="159"/>
    </row>
    <row r="332" spans="7:7" s="26" customFormat="1" x14ac:dyDescent="0.3">
      <c r="G332" s="159"/>
    </row>
    <row r="333" spans="7:7" s="26" customFormat="1" x14ac:dyDescent="0.3">
      <c r="G333" s="159"/>
    </row>
    <row r="334" spans="7:7" s="26" customFormat="1" x14ac:dyDescent="0.3">
      <c r="G334" s="159"/>
    </row>
    <row r="335" spans="7:7" s="26" customFormat="1" x14ac:dyDescent="0.3">
      <c r="G335" s="159"/>
    </row>
    <row r="336" spans="7:7" s="26" customFormat="1" x14ac:dyDescent="0.3">
      <c r="G336" s="159"/>
    </row>
    <row r="337" spans="7:7" s="26" customFormat="1" x14ac:dyDescent="0.3">
      <c r="G337" s="159"/>
    </row>
    <row r="338" spans="7:7" s="26" customFormat="1" x14ac:dyDescent="0.3">
      <c r="G338" s="159"/>
    </row>
    <row r="339" spans="7:7" s="26" customFormat="1" x14ac:dyDescent="0.3">
      <c r="G339" s="159"/>
    </row>
    <row r="340" spans="7:7" s="26" customFormat="1" x14ac:dyDescent="0.3">
      <c r="G340" s="159"/>
    </row>
    <row r="341" spans="7:7" s="26" customFormat="1" x14ac:dyDescent="0.3">
      <c r="G341" s="159"/>
    </row>
    <row r="342" spans="7:7" s="26" customFormat="1" x14ac:dyDescent="0.3">
      <c r="G342" s="159"/>
    </row>
    <row r="343" spans="7:7" s="26" customFormat="1" x14ac:dyDescent="0.3">
      <c r="G343" s="159"/>
    </row>
    <row r="344" spans="7:7" s="26" customFormat="1" x14ac:dyDescent="0.3">
      <c r="G344" s="159"/>
    </row>
    <row r="345" spans="7:7" s="26" customFormat="1" x14ac:dyDescent="0.3">
      <c r="G345" s="159"/>
    </row>
    <row r="346" spans="7:7" s="26" customFormat="1" x14ac:dyDescent="0.3">
      <c r="G346" s="159"/>
    </row>
    <row r="347" spans="7:7" s="26" customFormat="1" x14ac:dyDescent="0.3">
      <c r="G347" s="159"/>
    </row>
    <row r="348" spans="7:7" s="26" customFormat="1" x14ac:dyDescent="0.3">
      <c r="G348" s="159"/>
    </row>
    <row r="349" spans="7:7" s="26" customFormat="1" x14ac:dyDescent="0.3">
      <c r="G349" s="159"/>
    </row>
    <row r="350" spans="7:7" s="26" customFormat="1" x14ac:dyDescent="0.3">
      <c r="G350" s="159"/>
    </row>
    <row r="351" spans="7:7" s="26" customFormat="1" x14ac:dyDescent="0.3">
      <c r="G351" s="159"/>
    </row>
    <row r="352" spans="7:7" s="26" customFormat="1" x14ac:dyDescent="0.3">
      <c r="G352" s="159"/>
    </row>
    <row r="353" spans="7:7" s="26" customFormat="1" x14ac:dyDescent="0.3">
      <c r="G353" s="159"/>
    </row>
    <row r="354" spans="7:7" s="26" customFormat="1" x14ac:dyDescent="0.3">
      <c r="G354" s="159"/>
    </row>
    <row r="355" spans="7:7" s="26" customFormat="1" x14ac:dyDescent="0.3">
      <c r="G355" s="159"/>
    </row>
    <row r="356" spans="7:7" s="26" customFormat="1" x14ac:dyDescent="0.3">
      <c r="G356" s="159"/>
    </row>
    <row r="357" spans="7:7" s="26" customFormat="1" x14ac:dyDescent="0.3">
      <c r="G357" s="159"/>
    </row>
    <row r="358" spans="7:7" s="26" customFormat="1" x14ac:dyDescent="0.3">
      <c r="G358" s="159"/>
    </row>
    <row r="359" spans="7:7" s="26" customFormat="1" x14ac:dyDescent="0.3">
      <c r="G359" s="159"/>
    </row>
    <row r="360" spans="7:7" s="26" customFormat="1" x14ac:dyDescent="0.3">
      <c r="G360" s="159"/>
    </row>
    <row r="361" spans="7:7" s="26" customFormat="1" x14ac:dyDescent="0.3">
      <c r="G361" s="159"/>
    </row>
    <row r="362" spans="7:7" s="26" customFormat="1" x14ac:dyDescent="0.3">
      <c r="G362" s="159"/>
    </row>
    <row r="363" spans="7:7" s="26" customFormat="1" x14ac:dyDescent="0.3">
      <c r="G363" s="159"/>
    </row>
    <row r="364" spans="7:7" s="26" customFormat="1" x14ac:dyDescent="0.3">
      <c r="G364" s="159"/>
    </row>
    <row r="365" spans="7:7" s="26" customFormat="1" x14ac:dyDescent="0.3">
      <c r="G365" s="159"/>
    </row>
    <row r="366" spans="7:7" s="26" customFormat="1" x14ac:dyDescent="0.3">
      <c r="G366" s="159"/>
    </row>
    <row r="367" spans="7:7" s="26" customFormat="1" x14ac:dyDescent="0.3">
      <c r="G367" s="159"/>
    </row>
    <row r="368" spans="7:7" s="26" customFormat="1" x14ac:dyDescent="0.3">
      <c r="G368" s="159"/>
    </row>
    <row r="369" spans="2:10" s="26" customFormat="1" x14ac:dyDescent="0.3">
      <c r="G369" s="159"/>
    </row>
    <row r="370" spans="2:10" s="26" customFormat="1" x14ac:dyDescent="0.3">
      <c r="G370" s="159"/>
    </row>
    <row r="371" spans="2:10" s="26" customFormat="1" x14ac:dyDescent="0.3">
      <c r="G371" s="159"/>
    </row>
    <row r="372" spans="2:10" s="26" customFormat="1" x14ac:dyDescent="0.3">
      <c r="G372" s="159"/>
    </row>
    <row r="373" spans="2:10" s="26" customFormat="1" x14ac:dyDescent="0.3">
      <c r="G373" s="159"/>
    </row>
    <row r="374" spans="2:10" s="26" customFormat="1" x14ac:dyDescent="0.3">
      <c r="G374" s="159"/>
    </row>
    <row r="375" spans="2:10" s="26" customFormat="1" x14ac:dyDescent="0.3">
      <c r="G375" s="159"/>
    </row>
    <row r="376" spans="2:10" s="26" customFormat="1" x14ac:dyDescent="0.3">
      <c r="G376" s="159"/>
    </row>
    <row r="377" spans="2:10" s="26" customFormat="1" x14ac:dyDescent="0.3">
      <c r="G377" s="159"/>
    </row>
    <row r="378" spans="2:10" s="26" customFormat="1" x14ac:dyDescent="0.3">
      <c r="G378" s="159"/>
    </row>
    <row r="379" spans="2:10" x14ac:dyDescent="0.3">
      <c r="B379" s="26"/>
      <c r="C379" s="26"/>
      <c r="D379" s="26"/>
      <c r="E379" s="26"/>
      <c r="G379" s="159"/>
      <c r="H379" s="26"/>
      <c r="I379" s="26"/>
      <c r="J379" s="26"/>
    </row>
  </sheetData>
  <sheetProtection algorithmName="SHA-512" hashValue="M6axS/xskT4BX1TsyEFK7oCkBtbpOOZLviJu88lEyTBmwdThM+fQOXbbHfnvBLRS5yzw5QAqKuHdywx8Ur1XTA==" saltValue="YwznvGlIwSNePL1Yc+yA5w==" spinCount="100000" sheet="1" objects="1" scenarios="1" formatCells="0" formatColumns="0" formatRows="0"/>
  <dataConsolidate/>
  <mergeCells count="8">
    <mergeCell ref="B90:J90"/>
    <mergeCell ref="B13:J13"/>
    <mergeCell ref="B2:I2"/>
    <mergeCell ref="B15:J15"/>
    <mergeCell ref="B53:J53"/>
    <mergeCell ref="B10:I10"/>
    <mergeCell ref="B8:J8"/>
    <mergeCell ref="B9:J9"/>
  </mergeCells>
  <dataValidations count="2">
    <dataValidation type="list" allowBlank="1" showInputMessage="1" showErrorMessage="1" sqref="G30 G68" xr:uid="{00000000-0002-0000-0900-000000000000}">
      <formula1>PoolsLocation</formula1>
    </dataValidation>
    <dataValidation type="list" allowBlank="1" showInputMessage="1" showErrorMessage="1" sqref="G39 G78" xr:uid="{00000000-0002-0000-0900-000001000000}">
      <formula1>MoA</formula1>
    </dataValidation>
  </dataValidations>
  <hyperlinks>
    <hyperlink ref="B8:J8" location="'PT2-private pools'!Emission_scenario_for_calculating_the_releases_to_wastewater_following_the_cleaning_of_the_filtration_system__chronic_emission" display="Emission scenario for calculating the releases to wastewater following the cleaning of the filtration system (chronic emission)" xr:uid="{00000000-0004-0000-0900-000000000000}"/>
    <hyperlink ref="B9:J9" location="'PT2-private pools'!Emission_scenario_for_calculating_the_releases_to_wastewater_due_to_the_preparation_for_wintering__peak_emission" display="Emission scenario for calculating the releases to wastewater due to the preparation for wintering (peak emission)" xr:uid="{00000000-0004-0000-0900-000001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X329"/>
  <sheetViews>
    <sheetView zoomScaleNormal="100" workbookViewId="0"/>
  </sheetViews>
  <sheetFormatPr defaultColWidth="8.76171875" defaultRowHeight="12.4" x14ac:dyDescent="0.3"/>
  <cols>
    <col min="1" max="1" width="1.64453125" style="26" customWidth="1"/>
    <col min="2" max="2" width="10.64453125" style="27" customWidth="1"/>
    <col min="3" max="3" width="30.64453125" style="27" customWidth="1"/>
    <col min="4" max="4" width="1.64453125" style="27" customWidth="1"/>
    <col min="5" max="5" width="10.64453125" style="27" customWidth="1"/>
    <col min="6" max="6" width="1.64453125" style="26" customWidth="1"/>
    <col min="7" max="7" width="15.64453125" style="181" customWidth="1"/>
    <col min="8" max="9" width="10.64453125" style="27" customWidth="1"/>
    <col min="10" max="10" width="55.64453125" style="27" customWidth="1"/>
    <col min="11" max="12" width="8.76171875" style="26"/>
    <col min="13" max="13" width="37.234375" style="26" customWidth="1"/>
    <col min="14" max="99" width="8.76171875" style="26"/>
    <col min="100" max="16384" width="8.76171875" style="27"/>
  </cols>
  <sheetData>
    <row r="1" spans="1:102" x14ac:dyDescent="0.3">
      <c r="B1" s="26"/>
      <c r="C1" s="26"/>
      <c r="D1" s="26"/>
      <c r="E1" s="26"/>
      <c r="G1" s="159"/>
      <c r="H1" s="26"/>
      <c r="I1" s="26"/>
      <c r="J1" s="26"/>
    </row>
    <row r="2" spans="1:102" ht="43.15" customHeight="1" x14ac:dyDescent="0.3">
      <c r="B2" s="349" t="s">
        <v>318</v>
      </c>
      <c r="C2" s="349"/>
      <c r="D2" s="349"/>
      <c r="E2" s="349"/>
      <c r="F2" s="349"/>
      <c r="G2" s="349"/>
      <c r="H2" s="349"/>
      <c r="I2" s="349"/>
      <c r="J2" s="26"/>
    </row>
    <row r="3" spans="1:102" x14ac:dyDescent="0.3">
      <c r="B3" s="26"/>
      <c r="C3" s="26"/>
      <c r="D3" s="26"/>
      <c r="E3" s="26"/>
      <c r="G3" s="159"/>
      <c r="H3" s="26"/>
      <c r="I3" s="26"/>
      <c r="J3" s="26"/>
    </row>
    <row r="4" spans="1:102" ht="17.649999999999999" x14ac:dyDescent="0.3">
      <c r="A4" s="24"/>
      <c r="B4" s="140" t="s">
        <v>317</v>
      </c>
      <c r="C4" s="141"/>
      <c r="D4" s="160"/>
      <c r="E4" s="143"/>
      <c r="F4" s="143"/>
      <c r="G4" s="161"/>
      <c r="H4" s="143"/>
      <c r="I4" s="143"/>
      <c r="J4" s="143"/>
      <c r="K4" s="24"/>
      <c r="L4" s="24"/>
      <c r="M4" s="24"/>
      <c r="N4" s="24"/>
    </row>
    <row r="5" spans="1:102" s="89" customFormat="1" x14ac:dyDescent="0.3">
      <c r="A5" s="38"/>
      <c r="B5" s="98"/>
      <c r="C5" s="98"/>
      <c r="D5" s="98"/>
      <c r="E5" s="98"/>
      <c r="F5" s="98"/>
      <c r="G5" s="98"/>
      <c r="H5" s="98"/>
      <c r="I5" s="98"/>
      <c r="J5" s="190"/>
      <c r="K5" s="38"/>
      <c r="L5" s="38"/>
      <c r="M5" s="38"/>
      <c r="N5" s="38"/>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row>
    <row r="6" spans="1:102" s="33" customFormat="1" ht="13.5" x14ac:dyDescent="0.3">
      <c r="A6" s="29"/>
      <c r="B6" s="30" t="s">
        <v>294</v>
      </c>
      <c r="C6" s="31"/>
      <c r="D6" s="31"/>
      <c r="E6" s="31"/>
      <c r="F6" s="31"/>
      <c r="G6" s="162"/>
      <c r="H6" s="31"/>
      <c r="I6" s="31"/>
      <c r="J6" s="29"/>
      <c r="K6" s="29"/>
      <c r="L6" s="29"/>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row>
    <row r="7" spans="1:102" s="26" customFormat="1" ht="30" customHeight="1" x14ac:dyDescent="0.3">
      <c r="B7" s="367" t="s">
        <v>248</v>
      </c>
      <c r="C7" s="367"/>
      <c r="D7" s="367"/>
      <c r="E7" s="367"/>
      <c r="F7" s="367"/>
      <c r="G7" s="367"/>
      <c r="H7" s="367"/>
      <c r="I7" s="367"/>
      <c r="J7" s="367"/>
      <c r="K7" s="129"/>
      <c r="L7" s="34"/>
    </row>
    <row r="8" spans="1:102" ht="14.65" x14ac:dyDescent="0.3">
      <c r="A8" s="24"/>
      <c r="B8" s="28"/>
      <c r="C8" s="24"/>
      <c r="D8" s="24"/>
      <c r="E8" s="24"/>
      <c r="F8" s="24"/>
      <c r="G8" s="92"/>
      <c r="H8" s="24"/>
      <c r="I8" s="24"/>
      <c r="J8" s="24"/>
      <c r="K8" s="25"/>
      <c r="L8" s="24"/>
    </row>
    <row r="9" spans="1:102" ht="17.649999999999999" x14ac:dyDescent="0.3">
      <c r="B9" s="360" t="s">
        <v>317</v>
      </c>
      <c r="C9" s="360"/>
      <c r="D9" s="360"/>
      <c r="E9" s="360"/>
      <c r="F9" s="360"/>
      <c r="G9" s="360"/>
      <c r="H9" s="360"/>
      <c r="I9" s="360"/>
      <c r="J9" s="360"/>
    </row>
    <row r="10" spans="1:102" x14ac:dyDescent="0.3">
      <c r="B10" s="59"/>
      <c r="C10" s="59"/>
      <c r="D10" s="59"/>
      <c r="E10" s="26"/>
      <c r="G10" s="159"/>
      <c r="H10" s="26"/>
      <c r="I10" s="26"/>
      <c r="J10" s="26"/>
    </row>
    <row r="11" spans="1:102" x14ac:dyDescent="0.3">
      <c r="B11" s="37" t="s">
        <v>17</v>
      </c>
      <c r="C11" s="60"/>
      <c r="D11" s="60"/>
      <c r="E11" s="26"/>
      <c r="G11" s="159"/>
      <c r="H11" s="26"/>
      <c r="I11" s="26"/>
      <c r="J11" s="26"/>
    </row>
    <row r="12" spans="1:102" x14ac:dyDescent="0.3">
      <c r="B12" s="38" t="s">
        <v>320</v>
      </c>
      <c r="C12" s="144"/>
      <c r="D12" s="61"/>
      <c r="E12" s="26"/>
      <c r="G12" s="159"/>
      <c r="H12" s="26"/>
      <c r="I12" s="26"/>
      <c r="J12" s="26"/>
    </row>
    <row r="13" spans="1:102" s="26" customFormat="1" x14ac:dyDescent="0.3">
      <c r="B13" s="35" t="s">
        <v>321</v>
      </c>
      <c r="C13" s="61"/>
      <c r="D13" s="61"/>
      <c r="G13" s="159"/>
    </row>
    <row r="14" spans="1:102" s="26" customFormat="1" ht="3" customHeight="1" x14ac:dyDescent="0.3">
      <c r="G14" s="159"/>
    </row>
    <row r="15" spans="1:102" s="26" customFormat="1" ht="14.65" x14ac:dyDescent="0.3">
      <c r="B15" s="39" t="s">
        <v>0</v>
      </c>
      <c r="C15" s="39"/>
      <c r="D15" s="39"/>
      <c r="E15" s="40"/>
      <c r="F15" s="40"/>
      <c r="G15" s="163"/>
      <c r="H15" s="40"/>
      <c r="I15" s="40"/>
      <c r="J15" s="40"/>
    </row>
    <row r="16" spans="1:102" s="26" customFormat="1" ht="3" customHeight="1" x14ac:dyDescent="0.3">
      <c r="B16" s="44"/>
      <c r="C16" s="44"/>
      <c r="D16" s="44"/>
      <c r="E16" s="44"/>
      <c r="F16" s="44"/>
      <c r="G16" s="164"/>
      <c r="H16" s="44"/>
      <c r="I16" s="44"/>
      <c r="J16" s="44"/>
    </row>
    <row r="17" spans="2:10" s="26" customFormat="1" ht="13.9" x14ac:dyDescent="0.3">
      <c r="B17" s="44" t="s">
        <v>5</v>
      </c>
      <c r="C17" s="44"/>
      <c r="D17" s="44"/>
      <c r="E17" s="44" t="s">
        <v>7</v>
      </c>
      <c r="F17" s="44"/>
      <c r="G17" s="165" t="s">
        <v>11</v>
      </c>
      <c r="H17" s="46" t="s">
        <v>6</v>
      </c>
      <c r="I17" s="46" t="s">
        <v>67</v>
      </c>
      <c r="J17" s="45" t="s">
        <v>238</v>
      </c>
    </row>
    <row r="18" spans="2:10" s="26" customFormat="1" ht="3" customHeight="1" x14ac:dyDescent="0.3">
      <c r="B18" s="130"/>
      <c r="C18" s="130"/>
      <c r="D18" s="130"/>
      <c r="E18" s="131"/>
      <c r="F18" s="105"/>
      <c r="G18" s="166"/>
      <c r="H18" s="131"/>
      <c r="I18" s="130"/>
      <c r="J18" s="130"/>
    </row>
    <row r="19" spans="2:10" s="26" customFormat="1" ht="15.4" x14ac:dyDescent="0.3">
      <c r="B19" s="132" t="s">
        <v>180</v>
      </c>
      <c r="C19" s="132"/>
      <c r="D19" s="132"/>
      <c r="E19" s="133" t="s">
        <v>330</v>
      </c>
      <c r="F19" s="105"/>
      <c r="G19" s="167">
        <v>14</v>
      </c>
      <c r="H19" s="134" t="s">
        <v>109</v>
      </c>
      <c r="I19" s="139" t="str">
        <f>IF(G19=14, "D", "S")</f>
        <v>D</v>
      </c>
      <c r="J19" s="105"/>
    </row>
    <row r="20" spans="2:10" s="26" customFormat="1" ht="3" customHeight="1" x14ac:dyDescent="0.3">
      <c r="B20" s="132"/>
      <c r="C20" s="132"/>
      <c r="D20" s="132"/>
      <c r="E20" s="131"/>
      <c r="F20" s="105"/>
      <c r="G20" s="166"/>
      <c r="H20" s="131"/>
      <c r="I20" s="130"/>
      <c r="J20" s="130"/>
    </row>
    <row r="21" spans="2:10" s="26" customFormat="1" ht="15.4" x14ac:dyDescent="0.3">
      <c r="B21" s="132" t="s">
        <v>322</v>
      </c>
      <c r="C21" s="132"/>
      <c r="D21" s="132"/>
      <c r="E21" s="133" t="s">
        <v>331</v>
      </c>
      <c r="F21" s="105"/>
      <c r="G21" s="167">
        <v>56</v>
      </c>
      <c r="H21" s="134" t="s">
        <v>93</v>
      </c>
      <c r="I21" s="139" t="str">
        <f>IF(G21=56, "D", "S")</f>
        <v>D</v>
      </c>
      <c r="J21" s="130"/>
    </row>
    <row r="22" spans="2:10" s="26" customFormat="1" ht="3" customHeight="1" x14ac:dyDescent="0.3">
      <c r="B22" s="132"/>
      <c r="C22" s="132"/>
      <c r="D22" s="132"/>
      <c r="E22" s="133"/>
      <c r="F22" s="105"/>
      <c r="G22" s="167"/>
      <c r="H22" s="134"/>
      <c r="I22" s="139"/>
      <c r="J22" s="130"/>
    </row>
    <row r="23" spans="2:10" s="26" customFormat="1" ht="15.4" x14ac:dyDescent="0.3">
      <c r="B23" s="132" t="s">
        <v>323</v>
      </c>
      <c r="C23" s="132"/>
      <c r="D23" s="132"/>
      <c r="E23" s="133" t="s">
        <v>332</v>
      </c>
      <c r="F23" s="105"/>
      <c r="G23" s="167">
        <v>0.5</v>
      </c>
      <c r="H23" s="134" t="s">
        <v>417</v>
      </c>
      <c r="I23" s="139" t="str">
        <f>IF(G23=0.5, "D", "S")</f>
        <v>D</v>
      </c>
      <c r="J23" s="130"/>
    </row>
    <row r="24" spans="2:10" s="26" customFormat="1" ht="3" customHeight="1" x14ac:dyDescent="0.3">
      <c r="B24" s="132"/>
      <c r="C24" s="132"/>
      <c r="D24" s="132"/>
      <c r="E24" s="131"/>
      <c r="F24" s="105"/>
      <c r="G24" s="166"/>
      <c r="H24" s="131"/>
      <c r="I24" s="130"/>
      <c r="J24" s="130"/>
    </row>
    <row r="25" spans="2:10" s="26" customFormat="1" ht="15.4" x14ac:dyDescent="0.3">
      <c r="B25" s="132" t="s">
        <v>324</v>
      </c>
      <c r="C25" s="105"/>
      <c r="D25" s="105"/>
      <c r="E25" s="42" t="s">
        <v>333</v>
      </c>
      <c r="F25" s="105"/>
      <c r="G25" s="167">
        <v>1700</v>
      </c>
      <c r="H25" s="134" t="s">
        <v>441</v>
      </c>
      <c r="I25" s="139" t="str">
        <f>IF(G25=1700, "D", "S")</f>
        <v>D</v>
      </c>
      <c r="J25" s="105"/>
    </row>
    <row r="26" spans="2:10" s="26" customFormat="1" ht="3" customHeight="1" x14ac:dyDescent="0.3">
      <c r="B26" s="132"/>
      <c r="C26" s="132"/>
      <c r="D26" s="132"/>
      <c r="E26" s="133"/>
      <c r="F26" s="105"/>
      <c r="G26" s="167"/>
      <c r="H26" s="134"/>
      <c r="I26" s="139"/>
      <c r="J26" s="130"/>
    </row>
    <row r="27" spans="2:10" s="26" customFormat="1" ht="15.75" x14ac:dyDescent="0.3">
      <c r="B27" s="132" t="s">
        <v>325</v>
      </c>
      <c r="C27" s="132"/>
      <c r="D27" s="132"/>
      <c r="E27" s="194" t="s">
        <v>334</v>
      </c>
      <c r="F27" s="105"/>
      <c r="G27" s="175"/>
      <c r="H27" s="134" t="s">
        <v>313</v>
      </c>
      <c r="I27" s="139" t="s">
        <v>10</v>
      </c>
      <c r="J27" s="130"/>
    </row>
    <row r="28" spans="2:10" s="26" customFormat="1" ht="3" customHeight="1" x14ac:dyDescent="0.3">
      <c r="B28" s="132"/>
      <c r="C28" s="132"/>
      <c r="D28" s="132"/>
      <c r="E28" s="131"/>
      <c r="F28" s="105"/>
      <c r="G28" s="167"/>
      <c r="H28" s="131"/>
      <c r="I28" s="130"/>
      <c r="J28" s="130"/>
    </row>
    <row r="29" spans="2:10" s="26" customFormat="1" ht="25.9" customHeight="1" x14ac:dyDescent="0.3">
      <c r="B29" s="384" t="s">
        <v>326</v>
      </c>
      <c r="C29" s="384"/>
      <c r="D29" s="132"/>
      <c r="E29" s="133" t="s">
        <v>335</v>
      </c>
      <c r="F29" s="105"/>
      <c r="G29" s="167">
        <v>1</v>
      </c>
      <c r="H29" s="134" t="s">
        <v>8</v>
      </c>
      <c r="I29" s="139" t="str">
        <f>IF(G29=1, "D", "S")</f>
        <v>D</v>
      </c>
      <c r="J29" s="130"/>
    </row>
    <row r="30" spans="2:10" s="26" customFormat="1" x14ac:dyDescent="0.3">
      <c r="B30" s="105"/>
      <c r="C30" s="105"/>
      <c r="D30" s="105"/>
      <c r="E30" s="105"/>
      <c r="F30" s="105"/>
      <c r="G30" s="153"/>
      <c r="H30" s="105"/>
      <c r="I30" s="105"/>
      <c r="J30" s="105"/>
    </row>
    <row r="31" spans="2:10" s="26" customFormat="1" ht="14.65" x14ac:dyDescent="0.3">
      <c r="B31" s="39" t="s">
        <v>3</v>
      </c>
      <c r="C31" s="39"/>
      <c r="D31" s="39"/>
      <c r="E31" s="40"/>
      <c r="F31" s="40"/>
      <c r="G31" s="163"/>
      <c r="H31" s="40"/>
      <c r="I31" s="40"/>
      <c r="J31" s="40"/>
    </row>
    <row r="32" spans="2:10" s="26" customFormat="1" ht="3" customHeight="1" x14ac:dyDescent="0.3">
      <c r="B32" s="105"/>
      <c r="C32" s="105"/>
      <c r="D32" s="105"/>
      <c r="E32" s="105"/>
      <c r="F32" s="105"/>
      <c r="G32" s="153"/>
      <c r="H32" s="105"/>
      <c r="I32" s="105"/>
      <c r="J32" s="105"/>
    </row>
    <row r="33" spans="2:11" s="26" customFormat="1" x14ac:dyDescent="0.3">
      <c r="B33" s="44" t="s">
        <v>5</v>
      </c>
      <c r="C33" s="44"/>
      <c r="D33" s="44"/>
      <c r="E33" s="44" t="s">
        <v>7</v>
      </c>
      <c r="F33" s="44"/>
      <c r="G33" s="165" t="s">
        <v>11</v>
      </c>
      <c r="H33" s="46" t="s">
        <v>6</v>
      </c>
      <c r="I33" s="46" t="s">
        <v>9</v>
      </c>
      <c r="J33" s="45" t="s">
        <v>238</v>
      </c>
    </row>
    <row r="34" spans="2:11" s="26" customFormat="1" ht="3" customHeight="1" x14ac:dyDescent="0.3">
      <c r="B34" s="130"/>
      <c r="C34" s="130"/>
      <c r="D34" s="130"/>
      <c r="E34" s="130"/>
      <c r="F34" s="105"/>
      <c r="G34" s="176"/>
      <c r="H34" s="130"/>
      <c r="I34" s="130"/>
      <c r="J34" s="105"/>
    </row>
    <row r="35" spans="2:11" s="26" customFormat="1" ht="15.4" x14ac:dyDescent="0.3">
      <c r="B35" s="42" t="s">
        <v>327</v>
      </c>
      <c r="C35" s="42"/>
      <c r="D35" s="105"/>
      <c r="E35" s="42" t="s">
        <v>336</v>
      </c>
      <c r="F35" s="105"/>
      <c r="G35" s="184" t="str">
        <f>+IF(ISNUMBER(A_appl),A_appl*Vpool/1000,"??")</f>
        <v>??</v>
      </c>
      <c r="H35" s="47" t="s">
        <v>101</v>
      </c>
      <c r="I35" s="134" t="s">
        <v>12</v>
      </c>
      <c r="J35" s="124" t="s">
        <v>338</v>
      </c>
      <c r="K35" s="177"/>
    </row>
    <row r="36" spans="2:11" s="26" customFormat="1" ht="3" customHeight="1" x14ac:dyDescent="0.3">
      <c r="B36" s="42"/>
      <c r="C36" s="42"/>
      <c r="D36" s="105"/>
      <c r="E36" s="42"/>
      <c r="F36" s="105"/>
      <c r="G36" s="178"/>
      <c r="H36" s="47"/>
      <c r="I36" s="134"/>
      <c r="J36" s="43"/>
    </row>
    <row r="37" spans="2:11" s="26" customFormat="1" ht="15.4" x14ac:dyDescent="0.3">
      <c r="B37" s="42" t="s">
        <v>328</v>
      </c>
      <c r="C37" s="42"/>
      <c r="D37" s="105"/>
      <c r="E37" s="42" t="s">
        <v>337</v>
      </c>
      <c r="F37" s="105"/>
      <c r="G37" s="184" t="str">
        <f>+IF(ISNUMBER(Qpool),Qpool*Nappl*1000000/(AREAsoil*depth_soil*RHOsoil),"??")</f>
        <v>??</v>
      </c>
      <c r="H37" s="47" t="s">
        <v>329</v>
      </c>
      <c r="I37" s="134" t="s">
        <v>12</v>
      </c>
      <c r="J37" s="43" t="s">
        <v>339</v>
      </c>
    </row>
    <row r="38" spans="2:11" s="26" customFormat="1" x14ac:dyDescent="0.3">
      <c r="B38" s="42"/>
      <c r="C38" s="42"/>
      <c r="D38" s="105"/>
      <c r="E38" s="42"/>
      <c r="F38" s="105"/>
      <c r="G38" s="178"/>
      <c r="H38" s="47"/>
      <c r="I38" s="134"/>
      <c r="J38" s="43"/>
    </row>
    <row r="39" spans="2:11" s="26" customFormat="1" x14ac:dyDescent="0.3">
      <c r="B39" s="56" t="s">
        <v>68</v>
      </c>
      <c r="C39" s="56"/>
      <c r="D39" s="56"/>
      <c r="G39" s="159"/>
    </row>
    <row r="40" spans="2:11" s="26" customFormat="1" x14ac:dyDescent="0.3">
      <c r="G40" s="159"/>
    </row>
    <row r="41" spans="2:11" s="26" customFormat="1" x14ac:dyDescent="0.3">
      <c r="G41" s="159"/>
    </row>
    <row r="42" spans="2:11" s="26" customFormat="1" x14ac:dyDescent="0.3">
      <c r="G42" s="159"/>
    </row>
    <row r="43" spans="2:11" s="26" customFormat="1" x14ac:dyDescent="0.3">
      <c r="G43" s="159"/>
    </row>
    <row r="44" spans="2:11" s="26" customFormat="1" x14ac:dyDescent="0.3">
      <c r="G44" s="159"/>
    </row>
    <row r="45" spans="2:11" s="26" customFormat="1" x14ac:dyDescent="0.3">
      <c r="G45" s="159"/>
    </row>
    <row r="46" spans="2:11" s="26" customFormat="1" x14ac:dyDescent="0.3">
      <c r="G46" s="159"/>
    </row>
    <row r="47" spans="2:11" s="26" customFormat="1" x14ac:dyDescent="0.3">
      <c r="G47" s="159"/>
    </row>
    <row r="48" spans="2:11" s="26" customFormat="1" x14ac:dyDescent="0.3">
      <c r="G48" s="159"/>
    </row>
    <row r="49" spans="7:7" s="26" customFormat="1" x14ac:dyDescent="0.3">
      <c r="G49" s="159"/>
    </row>
    <row r="50" spans="7:7" s="26" customFormat="1" x14ac:dyDescent="0.3">
      <c r="G50" s="159"/>
    </row>
    <row r="51" spans="7:7" s="26" customFormat="1" x14ac:dyDescent="0.3">
      <c r="G51" s="159"/>
    </row>
    <row r="52" spans="7:7" s="26" customFormat="1" x14ac:dyDescent="0.3">
      <c r="G52" s="159"/>
    </row>
    <row r="53" spans="7:7" s="26" customFormat="1" x14ac:dyDescent="0.3">
      <c r="G53" s="159"/>
    </row>
    <row r="54" spans="7:7" s="26" customFormat="1" x14ac:dyDescent="0.3">
      <c r="G54" s="159"/>
    </row>
    <row r="55" spans="7:7" s="26" customFormat="1" x14ac:dyDescent="0.3">
      <c r="G55" s="159"/>
    </row>
    <row r="56" spans="7:7" s="26" customFormat="1" x14ac:dyDescent="0.3">
      <c r="G56" s="159"/>
    </row>
    <row r="57" spans="7:7" s="26" customFormat="1" x14ac:dyDescent="0.3">
      <c r="G57" s="159"/>
    </row>
    <row r="58" spans="7:7" s="26" customFormat="1" x14ac:dyDescent="0.3">
      <c r="G58" s="159"/>
    </row>
    <row r="59" spans="7:7" s="26" customFormat="1" x14ac:dyDescent="0.3">
      <c r="G59" s="159"/>
    </row>
    <row r="60" spans="7:7" s="26" customFormat="1" x14ac:dyDescent="0.3">
      <c r="G60" s="159"/>
    </row>
    <row r="61" spans="7:7" s="26" customFormat="1" x14ac:dyDescent="0.3">
      <c r="G61" s="159"/>
    </row>
    <row r="62" spans="7:7" s="26" customFormat="1" x14ac:dyDescent="0.3">
      <c r="G62" s="159"/>
    </row>
    <row r="63" spans="7:7" s="26" customFormat="1" x14ac:dyDescent="0.3">
      <c r="G63" s="159"/>
    </row>
    <row r="64" spans="7:7" s="26" customFormat="1" x14ac:dyDescent="0.3">
      <c r="G64" s="159"/>
    </row>
    <row r="65" spans="7:7" s="26" customFormat="1" x14ac:dyDescent="0.3">
      <c r="G65" s="159"/>
    </row>
    <row r="66" spans="7:7" s="26" customFormat="1" x14ac:dyDescent="0.3">
      <c r="G66" s="159"/>
    </row>
    <row r="67" spans="7:7" s="26" customFormat="1" x14ac:dyDescent="0.3">
      <c r="G67" s="159"/>
    </row>
    <row r="68" spans="7:7" s="26" customFormat="1" x14ac:dyDescent="0.3">
      <c r="G68" s="159"/>
    </row>
    <row r="69" spans="7:7" s="26" customFormat="1" x14ac:dyDescent="0.3">
      <c r="G69" s="159"/>
    </row>
    <row r="70" spans="7:7" s="26" customFormat="1" x14ac:dyDescent="0.3">
      <c r="G70" s="159"/>
    </row>
    <row r="71" spans="7:7" s="26" customFormat="1" x14ac:dyDescent="0.3">
      <c r="G71" s="159"/>
    </row>
    <row r="72" spans="7:7" s="26" customFormat="1" x14ac:dyDescent="0.3">
      <c r="G72" s="159"/>
    </row>
    <row r="73" spans="7:7" s="26" customFormat="1" x14ac:dyDescent="0.3">
      <c r="G73" s="159"/>
    </row>
    <row r="74" spans="7:7" s="26" customFormat="1" x14ac:dyDescent="0.3">
      <c r="G74" s="159"/>
    </row>
    <row r="75" spans="7:7" s="26" customFormat="1" x14ac:dyDescent="0.3">
      <c r="G75" s="159"/>
    </row>
    <row r="76" spans="7:7" s="26" customFormat="1" x14ac:dyDescent="0.3">
      <c r="G76" s="159"/>
    </row>
    <row r="77" spans="7:7" s="26" customFormat="1" x14ac:dyDescent="0.3">
      <c r="G77" s="159"/>
    </row>
    <row r="78" spans="7:7" s="26" customFormat="1" x14ac:dyDescent="0.3">
      <c r="G78" s="159"/>
    </row>
    <row r="79" spans="7:7" s="26" customFormat="1" x14ac:dyDescent="0.3">
      <c r="G79" s="159"/>
    </row>
    <row r="80" spans="7:7" s="26" customFormat="1" x14ac:dyDescent="0.3">
      <c r="G80" s="159"/>
    </row>
    <row r="81" spans="7:7" s="26" customFormat="1" x14ac:dyDescent="0.3">
      <c r="G81" s="159"/>
    </row>
    <row r="82" spans="7:7" s="26" customFormat="1" x14ac:dyDescent="0.3">
      <c r="G82" s="159"/>
    </row>
    <row r="83" spans="7:7" s="26" customFormat="1" x14ac:dyDescent="0.3">
      <c r="G83" s="159"/>
    </row>
    <row r="84" spans="7:7" s="26" customFormat="1" x14ac:dyDescent="0.3">
      <c r="G84" s="159"/>
    </row>
    <row r="85" spans="7:7" s="26" customFormat="1" x14ac:dyDescent="0.3">
      <c r="G85" s="159"/>
    </row>
    <row r="86" spans="7:7" s="26" customFormat="1" x14ac:dyDescent="0.3">
      <c r="G86" s="159"/>
    </row>
    <row r="87" spans="7:7" s="26" customFormat="1" x14ac:dyDescent="0.3">
      <c r="G87" s="159"/>
    </row>
    <row r="88" spans="7:7" s="26" customFormat="1" x14ac:dyDescent="0.3">
      <c r="G88" s="159"/>
    </row>
    <row r="89" spans="7:7" s="26" customFormat="1" x14ac:dyDescent="0.3">
      <c r="G89" s="159"/>
    </row>
    <row r="90" spans="7:7" s="26" customFormat="1" x14ac:dyDescent="0.3">
      <c r="G90" s="159"/>
    </row>
    <row r="91" spans="7:7" s="26" customFormat="1" x14ac:dyDescent="0.3">
      <c r="G91" s="159"/>
    </row>
    <row r="92" spans="7:7" s="26" customFormat="1" x14ac:dyDescent="0.3">
      <c r="G92" s="159"/>
    </row>
    <row r="93" spans="7:7" s="26" customFormat="1" x14ac:dyDescent="0.3">
      <c r="G93" s="159"/>
    </row>
    <row r="94" spans="7:7" s="26" customFormat="1" x14ac:dyDescent="0.3">
      <c r="G94" s="159"/>
    </row>
    <row r="95" spans="7:7" s="26" customFormat="1" x14ac:dyDescent="0.3">
      <c r="G95" s="159"/>
    </row>
    <row r="96" spans="7:7" s="26" customFormat="1" x14ac:dyDescent="0.3">
      <c r="G96" s="159"/>
    </row>
    <row r="97" spans="7:7" s="26" customFormat="1" x14ac:dyDescent="0.3">
      <c r="G97" s="159"/>
    </row>
    <row r="98" spans="7:7" s="26" customFormat="1" x14ac:dyDescent="0.3">
      <c r="G98" s="159"/>
    </row>
    <row r="99" spans="7:7" s="26" customFormat="1" x14ac:dyDescent="0.3">
      <c r="G99" s="159"/>
    </row>
    <row r="100" spans="7:7" s="26" customFormat="1" x14ac:dyDescent="0.3">
      <c r="G100" s="159"/>
    </row>
    <row r="101" spans="7:7" s="26" customFormat="1" x14ac:dyDescent="0.3">
      <c r="G101" s="159"/>
    </row>
    <row r="102" spans="7:7" s="26" customFormat="1" x14ac:dyDescent="0.3">
      <c r="G102" s="159"/>
    </row>
    <row r="103" spans="7:7" s="26" customFormat="1" x14ac:dyDescent="0.3">
      <c r="G103" s="159"/>
    </row>
    <row r="104" spans="7:7" s="26" customFormat="1" x14ac:dyDescent="0.3">
      <c r="G104" s="159"/>
    </row>
    <row r="105" spans="7:7" s="26" customFormat="1" x14ac:dyDescent="0.3">
      <c r="G105" s="159"/>
    </row>
    <row r="106" spans="7:7" s="26" customFormat="1" x14ac:dyDescent="0.3">
      <c r="G106" s="159"/>
    </row>
    <row r="107" spans="7:7" s="26" customFormat="1" x14ac:dyDescent="0.3">
      <c r="G107" s="159"/>
    </row>
    <row r="108" spans="7:7" s="26" customFormat="1" x14ac:dyDescent="0.3">
      <c r="G108" s="159"/>
    </row>
    <row r="109" spans="7:7" s="26" customFormat="1" x14ac:dyDescent="0.3">
      <c r="G109" s="159"/>
    </row>
    <row r="110" spans="7:7" s="26" customFormat="1" x14ac:dyDescent="0.3">
      <c r="G110" s="159"/>
    </row>
    <row r="111" spans="7:7" s="26" customFormat="1" x14ac:dyDescent="0.3">
      <c r="G111" s="159"/>
    </row>
    <row r="112" spans="7:7" s="26" customFormat="1" x14ac:dyDescent="0.3">
      <c r="G112" s="159"/>
    </row>
    <row r="113" spans="7:7" s="26" customFormat="1" x14ac:dyDescent="0.3">
      <c r="G113" s="159"/>
    </row>
    <row r="114" spans="7:7" s="26" customFormat="1" x14ac:dyDescent="0.3">
      <c r="G114" s="159"/>
    </row>
    <row r="115" spans="7:7" s="26" customFormat="1" x14ac:dyDescent="0.3">
      <c r="G115" s="159"/>
    </row>
    <row r="116" spans="7:7" s="26" customFormat="1" x14ac:dyDescent="0.3">
      <c r="G116" s="159"/>
    </row>
    <row r="117" spans="7:7" s="26" customFormat="1" x14ac:dyDescent="0.3">
      <c r="G117" s="159"/>
    </row>
    <row r="118" spans="7:7" s="26" customFormat="1" x14ac:dyDescent="0.3">
      <c r="G118" s="159"/>
    </row>
    <row r="119" spans="7:7" s="26" customFormat="1" x14ac:dyDescent="0.3">
      <c r="G119" s="159"/>
    </row>
    <row r="120" spans="7:7" s="26" customFormat="1" x14ac:dyDescent="0.3">
      <c r="G120" s="159"/>
    </row>
    <row r="121" spans="7:7" s="26" customFormat="1" x14ac:dyDescent="0.3">
      <c r="G121" s="159"/>
    </row>
    <row r="122" spans="7:7" s="26" customFormat="1" x14ac:dyDescent="0.3">
      <c r="G122" s="159"/>
    </row>
    <row r="123" spans="7:7" s="26" customFormat="1" x14ac:dyDescent="0.3">
      <c r="G123" s="159"/>
    </row>
    <row r="124" spans="7:7" s="26" customFormat="1" x14ac:dyDescent="0.3">
      <c r="G124" s="159"/>
    </row>
    <row r="125" spans="7:7" s="26" customFormat="1" x14ac:dyDescent="0.3">
      <c r="G125" s="159"/>
    </row>
    <row r="126" spans="7:7" s="26" customFormat="1" x14ac:dyDescent="0.3">
      <c r="G126" s="159"/>
    </row>
    <row r="127" spans="7:7" s="26" customFormat="1" x14ac:dyDescent="0.3">
      <c r="G127" s="159"/>
    </row>
    <row r="128" spans="7:7" s="26" customFormat="1" x14ac:dyDescent="0.3">
      <c r="G128" s="159"/>
    </row>
    <row r="129" spans="7:7" s="26" customFormat="1" x14ac:dyDescent="0.3">
      <c r="G129" s="159"/>
    </row>
    <row r="130" spans="7:7" s="26" customFormat="1" x14ac:dyDescent="0.3">
      <c r="G130" s="159"/>
    </row>
    <row r="131" spans="7:7" s="26" customFormat="1" x14ac:dyDescent="0.3">
      <c r="G131" s="159"/>
    </row>
    <row r="132" spans="7:7" s="26" customFormat="1" x14ac:dyDescent="0.3">
      <c r="G132" s="159"/>
    </row>
    <row r="133" spans="7:7" s="26" customFormat="1" x14ac:dyDescent="0.3">
      <c r="G133" s="159"/>
    </row>
    <row r="134" spans="7:7" s="26" customFormat="1" x14ac:dyDescent="0.3">
      <c r="G134" s="159"/>
    </row>
    <row r="135" spans="7:7" s="26" customFormat="1" x14ac:dyDescent="0.3">
      <c r="G135" s="159"/>
    </row>
    <row r="136" spans="7:7" s="26" customFormat="1" x14ac:dyDescent="0.3">
      <c r="G136" s="159"/>
    </row>
    <row r="137" spans="7:7" s="26" customFormat="1" x14ac:dyDescent="0.3">
      <c r="G137" s="159"/>
    </row>
    <row r="138" spans="7:7" s="26" customFormat="1" x14ac:dyDescent="0.3">
      <c r="G138" s="159"/>
    </row>
    <row r="139" spans="7:7" s="26" customFormat="1" x14ac:dyDescent="0.3">
      <c r="G139" s="159"/>
    </row>
    <row r="140" spans="7:7" s="26" customFormat="1" x14ac:dyDescent="0.3">
      <c r="G140" s="159"/>
    </row>
    <row r="141" spans="7:7" s="26" customFormat="1" x14ac:dyDescent="0.3">
      <c r="G141" s="159"/>
    </row>
    <row r="142" spans="7:7" s="26" customFormat="1" x14ac:dyDescent="0.3">
      <c r="G142" s="159"/>
    </row>
    <row r="143" spans="7:7" s="26" customFormat="1" x14ac:dyDescent="0.3">
      <c r="G143" s="159"/>
    </row>
    <row r="144" spans="7:7" s="26" customFormat="1" x14ac:dyDescent="0.3">
      <c r="G144" s="159"/>
    </row>
    <row r="145" spans="7:7" s="26" customFormat="1" x14ac:dyDescent="0.3">
      <c r="G145" s="159"/>
    </row>
    <row r="146" spans="7:7" s="26" customFormat="1" x14ac:dyDescent="0.3">
      <c r="G146" s="159"/>
    </row>
    <row r="147" spans="7:7" s="26" customFormat="1" x14ac:dyDescent="0.3">
      <c r="G147" s="159"/>
    </row>
    <row r="148" spans="7:7" s="26" customFormat="1" x14ac:dyDescent="0.3">
      <c r="G148" s="159"/>
    </row>
    <row r="149" spans="7:7" s="26" customFormat="1" x14ac:dyDescent="0.3">
      <c r="G149" s="159"/>
    </row>
    <row r="150" spans="7:7" s="26" customFormat="1" x14ac:dyDescent="0.3">
      <c r="G150" s="159"/>
    </row>
    <row r="151" spans="7:7" s="26" customFormat="1" x14ac:dyDescent="0.3">
      <c r="G151" s="159"/>
    </row>
    <row r="152" spans="7:7" s="26" customFormat="1" x14ac:dyDescent="0.3">
      <c r="G152" s="159"/>
    </row>
    <row r="153" spans="7:7" s="26" customFormat="1" x14ac:dyDescent="0.3">
      <c r="G153" s="159"/>
    </row>
    <row r="154" spans="7:7" s="26" customFormat="1" x14ac:dyDescent="0.3">
      <c r="G154" s="159"/>
    </row>
    <row r="155" spans="7:7" s="26" customFormat="1" x14ac:dyDescent="0.3">
      <c r="G155" s="159"/>
    </row>
    <row r="156" spans="7:7" s="26" customFormat="1" x14ac:dyDescent="0.3">
      <c r="G156" s="159"/>
    </row>
    <row r="157" spans="7:7" s="26" customFormat="1" x14ac:dyDescent="0.3">
      <c r="G157" s="159"/>
    </row>
    <row r="158" spans="7:7" s="26" customFormat="1" x14ac:dyDescent="0.3">
      <c r="G158" s="159"/>
    </row>
    <row r="159" spans="7:7" s="26" customFormat="1" x14ac:dyDescent="0.3">
      <c r="G159" s="159"/>
    </row>
    <row r="160" spans="7:7" s="26" customFormat="1" x14ac:dyDescent="0.3">
      <c r="G160" s="159"/>
    </row>
    <row r="161" spans="7:7" s="26" customFormat="1" x14ac:dyDescent="0.3">
      <c r="G161" s="159"/>
    </row>
    <row r="162" spans="7:7" s="26" customFormat="1" x14ac:dyDescent="0.3">
      <c r="G162" s="159"/>
    </row>
    <row r="163" spans="7:7" s="26" customFormat="1" x14ac:dyDescent="0.3">
      <c r="G163" s="159"/>
    </row>
    <row r="164" spans="7:7" s="26" customFormat="1" x14ac:dyDescent="0.3">
      <c r="G164" s="159"/>
    </row>
    <row r="165" spans="7:7" s="26" customFormat="1" x14ac:dyDescent="0.3">
      <c r="G165" s="159"/>
    </row>
    <row r="166" spans="7:7" s="26" customFormat="1" x14ac:dyDescent="0.3">
      <c r="G166" s="159"/>
    </row>
    <row r="167" spans="7:7" s="26" customFormat="1" x14ac:dyDescent="0.3">
      <c r="G167" s="159"/>
    </row>
    <row r="168" spans="7:7" s="26" customFormat="1" x14ac:dyDescent="0.3">
      <c r="G168" s="159"/>
    </row>
    <row r="169" spans="7:7" s="26" customFormat="1" x14ac:dyDescent="0.3">
      <c r="G169" s="159"/>
    </row>
    <row r="170" spans="7:7" s="26" customFormat="1" x14ac:dyDescent="0.3">
      <c r="G170" s="159"/>
    </row>
    <row r="171" spans="7:7" s="26" customFormat="1" x14ac:dyDescent="0.3">
      <c r="G171" s="159"/>
    </row>
    <row r="172" spans="7:7" s="26" customFormat="1" x14ac:dyDescent="0.3">
      <c r="G172" s="159"/>
    </row>
    <row r="173" spans="7:7" s="26" customFormat="1" x14ac:dyDescent="0.3">
      <c r="G173" s="159"/>
    </row>
    <row r="174" spans="7:7" s="26" customFormat="1" x14ac:dyDescent="0.3">
      <c r="G174" s="159"/>
    </row>
    <row r="175" spans="7:7" s="26" customFormat="1" x14ac:dyDescent="0.3">
      <c r="G175" s="159"/>
    </row>
    <row r="176" spans="7:7" s="26" customFormat="1" x14ac:dyDescent="0.3">
      <c r="G176" s="159"/>
    </row>
    <row r="177" spans="7:7" s="26" customFormat="1" x14ac:dyDescent="0.3">
      <c r="G177" s="159"/>
    </row>
    <row r="178" spans="7:7" s="26" customFormat="1" x14ac:dyDescent="0.3">
      <c r="G178" s="159"/>
    </row>
    <row r="179" spans="7:7" s="26" customFormat="1" x14ac:dyDescent="0.3">
      <c r="G179" s="159"/>
    </row>
    <row r="180" spans="7:7" s="26" customFormat="1" x14ac:dyDescent="0.3">
      <c r="G180" s="159"/>
    </row>
    <row r="181" spans="7:7" s="26" customFormat="1" x14ac:dyDescent="0.3">
      <c r="G181" s="159"/>
    </row>
    <row r="182" spans="7:7" s="26" customFormat="1" x14ac:dyDescent="0.3">
      <c r="G182" s="159"/>
    </row>
    <row r="183" spans="7:7" s="26" customFormat="1" x14ac:dyDescent="0.3">
      <c r="G183" s="159"/>
    </row>
    <row r="184" spans="7:7" s="26" customFormat="1" x14ac:dyDescent="0.3">
      <c r="G184" s="159"/>
    </row>
    <row r="185" spans="7:7" s="26" customFormat="1" x14ac:dyDescent="0.3">
      <c r="G185" s="159"/>
    </row>
    <row r="186" spans="7:7" s="26" customFormat="1" x14ac:dyDescent="0.3">
      <c r="G186" s="159"/>
    </row>
    <row r="187" spans="7:7" s="26" customFormat="1" x14ac:dyDescent="0.3">
      <c r="G187" s="159"/>
    </row>
    <row r="188" spans="7:7" s="26" customFormat="1" x14ac:dyDescent="0.3">
      <c r="G188" s="159"/>
    </row>
    <row r="189" spans="7:7" s="26" customFormat="1" x14ac:dyDescent="0.3">
      <c r="G189" s="159"/>
    </row>
    <row r="190" spans="7:7" s="26" customFormat="1" x14ac:dyDescent="0.3">
      <c r="G190" s="159"/>
    </row>
    <row r="191" spans="7:7" s="26" customFormat="1" x14ac:dyDescent="0.3">
      <c r="G191" s="159"/>
    </row>
    <row r="192" spans="7:7" s="26" customFormat="1" x14ac:dyDescent="0.3">
      <c r="G192" s="159"/>
    </row>
    <row r="193" spans="7:7" s="26" customFormat="1" x14ac:dyDescent="0.3">
      <c r="G193" s="159"/>
    </row>
    <row r="194" spans="7:7" s="26" customFormat="1" x14ac:dyDescent="0.3">
      <c r="G194" s="159"/>
    </row>
    <row r="195" spans="7:7" s="26" customFormat="1" x14ac:dyDescent="0.3">
      <c r="G195" s="159"/>
    </row>
    <row r="196" spans="7:7" s="26" customFormat="1" x14ac:dyDescent="0.3">
      <c r="G196" s="159"/>
    </row>
    <row r="197" spans="7:7" s="26" customFormat="1" x14ac:dyDescent="0.3">
      <c r="G197" s="159"/>
    </row>
    <row r="198" spans="7:7" s="26" customFormat="1" x14ac:dyDescent="0.3">
      <c r="G198" s="159"/>
    </row>
    <row r="199" spans="7:7" s="26" customFormat="1" x14ac:dyDescent="0.3">
      <c r="G199" s="159"/>
    </row>
    <row r="200" spans="7:7" s="26" customFormat="1" x14ac:dyDescent="0.3">
      <c r="G200" s="159"/>
    </row>
    <row r="201" spans="7:7" s="26" customFormat="1" x14ac:dyDescent="0.3">
      <c r="G201" s="159"/>
    </row>
    <row r="202" spans="7:7" s="26" customFormat="1" x14ac:dyDescent="0.3">
      <c r="G202" s="159"/>
    </row>
    <row r="203" spans="7:7" s="26" customFormat="1" x14ac:dyDescent="0.3">
      <c r="G203" s="159"/>
    </row>
    <row r="204" spans="7:7" s="26" customFormat="1" x14ac:dyDescent="0.3">
      <c r="G204" s="159"/>
    </row>
    <row r="205" spans="7:7" s="26" customFormat="1" x14ac:dyDescent="0.3">
      <c r="G205" s="159"/>
    </row>
    <row r="206" spans="7:7" s="26" customFormat="1" x14ac:dyDescent="0.3">
      <c r="G206" s="159"/>
    </row>
    <row r="207" spans="7:7" s="26" customFormat="1" x14ac:dyDescent="0.3">
      <c r="G207" s="159"/>
    </row>
    <row r="208" spans="7:7" s="26" customFormat="1" x14ac:dyDescent="0.3">
      <c r="G208" s="159"/>
    </row>
    <row r="209" spans="7:7" s="26" customFormat="1" x14ac:dyDescent="0.3">
      <c r="G209" s="159"/>
    </row>
    <row r="210" spans="7:7" s="26" customFormat="1" x14ac:dyDescent="0.3">
      <c r="G210" s="159"/>
    </row>
    <row r="211" spans="7:7" s="26" customFormat="1" x14ac:dyDescent="0.3">
      <c r="G211" s="159"/>
    </row>
    <row r="212" spans="7:7" s="26" customFormat="1" x14ac:dyDescent="0.3">
      <c r="G212" s="159"/>
    </row>
    <row r="213" spans="7:7" s="26" customFormat="1" x14ac:dyDescent="0.3">
      <c r="G213" s="159"/>
    </row>
    <row r="214" spans="7:7" s="26" customFormat="1" x14ac:dyDescent="0.3">
      <c r="G214" s="159"/>
    </row>
    <row r="215" spans="7:7" s="26" customFormat="1" x14ac:dyDescent="0.3">
      <c r="G215" s="159"/>
    </row>
    <row r="216" spans="7:7" s="26" customFormat="1" x14ac:dyDescent="0.3">
      <c r="G216" s="159"/>
    </row>
    <row r="217" spans="7:7" s="26" customFormat="1" x14ac:dyDescent="0.3">
      <c r="G217" s="159"/>
    </row>
    <row r="218" spans="7:7" s="26" customFormat="1" x14ac:dyDescent="0.3">
      <c r="G218" s="159"/>
    </row>
    <row r="219" spans="7:7" s="26" customFormat="1" x14ac:dyDescent="0.3">
      <c r="G219" s="159"/>
    </row>
    <row r="220" spans="7:7" s="26" customFormat="1" x14ac:dyDescent="0.3">
      <c r="G220" s="159"/>
    </row>
    <row r="221" spans="7:7" s="26" customFormat="1" x14ac:dyDescent="0.3">
      <c r="G221" s="159"/>
    </row>
    <row r="222" spans="7:7" s="26" customFormat="1" x14ac:dyDescent="0.3">
      <c r="G222" s="159"/>
    </row>
    <row r="223" spans="7:7" s="26" customFormat="1" x14ac:dyDescent="0.3">
      <c r="G223" s="159"/>
    </row>
    <row r="224" spans="7:7" s="26" customFormat="1" x14ac:dyDescent="0.3">
      <c r="G224" s="159"/>
    </row>
    <row r="225" spans="7:7" s="26" customFormat="1" x14ac:dyDescent="0.3">
      <c r="G225" s="159"/>
    </row>
    <row r="226" spans="7:7" s="26" customFormat="1" x14ac:dyDescent="0.3">
      <c r="G226" s="159"/>
    </row>
    <row r="227" spans="7:7" s="26" customFormat="1" x14ac:dyDescent="0.3">
      <c r="G227" s="159"/>
    </row>
    <row r="228" spans="7:7" s="26" customFormat="1" x14ac:dyDescent="0.3">
      <c r="G228" s="159"/>
    </row>
    <row r="229" spans="7:7" s="26" customFormat="1" x14ac:dyDescent="0.3">
      <c r="G229" s="159"/>
    </row>
    <row r="230" spans="7:7" s="26" customFormat="1" x14ac:dyDescent="0.3">
      <c r="G230" s="159"/>
    </row>
    <row r="231" spans="7:7" s="26" customFormat="1" x14ac:dyDescent="0.3">
      <c r="G231" s="159"/>
    </row>
    <row r="232" spans="7:7" s="26" customFormat="1" x14ac:dyDescent="0.3">
      <c r="G232" s="159"/>
    </row>
    <row r="233" spans="7:7" s="26" customFormat="1" x14ac:dyDescent="0.3">
      <c r="G233" s="159"/>
    </row>
    <row r="234" spans="7:7" s="26" customFormat="1" x14ac:dyDescent="0.3">
      <c r="G234" s="159"/>
    </row>
    <row r="235" spans="7:7" s="26" customFormat="1" x14ac:dyDescent="0.3">
      <c r="G235" s="159"/>
    </row>
    <row r="236" spans="7:7" s="26" customFormat="1" x14ac:dyDescent="0.3">
      <c r="G236" s="159"/>
    </row>
    <row r="237" spans="7:7" s="26" customFormat="1" x14ac:dyDescent="0.3">
      <c r="G237" s="159"/>
    </row>
    <row r="238" spans="7:7" s="26" customFormat="1" x14ac:dyDescent="0.3">
      <c r="G238" s="159"/>
    </row>
    <row r="239" spans="7:7" s="26" customFormat="1" x14ac:dyDescent="0.3">
      <c r="G239" s="159"/>
    </row>
    <row r="240" spans="7:7" s="26" customFormat="1" x14ac:dyDescent="0.3">
      <c r="G240" s="159"/>
    </row>
    <row r="241" spans="7:7" s="26" customFormat="1" x14ac:dyDescent="0.3">
      <c r="G241" s="159"/>
    </row>
    <row r="242" spans="7:7" s="26" customFormat="1" x14ac:dyDescent="0.3">
      <c r="G242" s="159"/>
    </row>
    <row r="243" spans="7:7" s="26" customFormat="1" x14ac:dyDescent="0.3">
      <c r="G243" s="159"/>
    </row>
    <row r="244" spans="7:7" s="26" customFormat="1" x14ac:dyDescent="0.3">
      <c r="G244" s="159"/>
    </row>
    <row r="245" spans="7:7" s="26" customFormat="1" x14ac:dyDescent="0.3">
      <c r="G245" s="159"/>
    </row>
    <row r="246" spans="7:7" s="26" customFormat="1" x14ac:dyDescent="0.3">
      <c r="G246" s="159"/>
    </row>
    <row r="247" spans="7:7" s="26" customFormat="1" x14ac:dyDescent="0.3">
      <c r="G247" s="159"/>
    </row>
    <row r="248" spans="7:7" s="26" customFormat="1" x14ac:dyDescent="0.3">
      <c r="G248" s="159"/>
    </row>
    <row r="249" spans="7:7" s="26" customFormat="1" x14ac:dyDescent="0.3">
      <c r="G249" s="159"/>
    </row>
    <row r="250" spans="7:7" s="26" customFormat="1" x14ac:dyDescent="0.3">
      <c r="G250" s="159"/>
    </row>
    <row r="251" spans="7:7" s="26" customFormat="1" x14ac:dyDescent="0.3">
      <c r="G251" s="159"/>
    </row>
    <row r="252" spans="7:7" s="26" customFormat="1" x14ac:dyDescent="0.3">
      <c r="G252" s="159"/>
    </row>
    <row r="253" spans="7:7" s="26" customFormat="1" x14ac:dyDescent="0.3">
      <c r="G253" s="159"/>
    </row>
    <row r="254" spans="7:7" s="26" customFormat="1" x14ac:dyDescent="0.3">
      <c r="G254" s="159"/>
    </row>
    <row r="255" spans="7:7" s="26" customFormat="1" x14ac:dyDescent="0.3">
      <c r="G255" s="159"/>
    </row>
    <row r="256" spans="7:7" s="26" customFormat="1" x14ac:dyDescent="0.3">
      <c r="G256" s="159"/>
    </row>
    <row r="257" spans="7:7" s="26" customFormat="1" x14ac:dyDescent="0.3">
      <c r="G257" s="159"/>
    </row>
    <row r="258" spans="7:7" s="26" customFormat="1" x14ac:dyDescent="0.3">
      <c r="G258" s="159"/>
    </row>
    <row r="259" spans="7:7" s="26" customFormat="1" x14ac:dyDescent="0.3">
      <c r="G259" s="159"/>
    </row>
    <row r="260" spans="7:7" s="26" customFormat="1" x14ac:dyDescent="0.3">
      <c r="G260" s="159"/>
    </row>
    <row r="261" spans="7:7" s="26" customFormat="1" x14ac:dyDescent="0.3">
      <c r="G261" s="159"/>
    </row>
    <row r="262" spans="7:7" s="26" customFormat="1" x14ac:dyDescent="0.3">
      <c r="G262" s="159"/>
    </row>
    <row r="263" spans="7:7" s="26" customFormat="1" x14ac:dyDescent="0.3">
      <c r="G263" s="159"/>
    </row>
    <row r="264" spans="7:7" s="26" customFormat="1" x14ac:dyDescent="0.3">
      <c r="G264" s="159"/>
    </row>
    <row r="265" spans="7:7" s="26" customFormat="1" x14ac:dyDescent="0.3">
      <c r="G265" s="159"/>
    </row>
    <row r="266" spans="7:7" s="26" customFormat="1" x14ac:dyDescent="0.3">
      <c r="G266" s="159"/>
    </row>
    <row r="267" spans="7:7" s="26" customFormat="1" x14ac:dyDescent="0.3">
      <c r="G267" s="159"/>
    </row>
    <row r="268" spans="7:7" s="26" customFormat="1" x14ac:dyDescent="0.3">
      <c r="G268" s="159"/>
    </row>
    <row r="269" spans="7:7" s="26" customFormat="1" x14ac:dyDescent="0.3">
      <c r="G269" s="159"/>
    </row>
    <row r="270" spans="7:7" s="26" customFormat="1" x14ac:dyDescent="0.3">
      <c r="G270" s="159"/>
    </row>
    <row r="271" spans="7:7" s="26" customFormat="1" x14ac:dyDescent="0.3">
      <c r="G271" s="159"/>
    </row>
    <row r="272" spans="7:7" s="26" customFormat="1" x14ac:dyDescent="0.3">
      <c r="G272" s="159"/>
    </row>
    <row r="273" spans="7:7" s="26" customFormat="1" x14ac:dyDescent="0.3">
      <c r="G273" s="159"/>
    </row>
    <row r="274" spans="7:7" s="26" customFormat="1" x14ac:dyDescent="0.3">
      <c r="G274" s="159"/>
    </row>
    <row r="275" spans="7:7" s="26" customFormat="1" x14ac:dyDescent="0.3">
      <c r="G275" s="159"/>
    </row>
    <row r="276" spans="7:7" s="26" customFormat="1" x14ac:dyDescent="0.3">
      <c r="G276" s="159"/>
    </row>
    <row r="277" spans="7:7" s="26" customFormat="1" x14ac:dyDescent="0.3">
      <c r="G277" s="159"/>
    </row>
    <row r="278" spans="7:7" s="26" customFormat="1" x14ac:dyDescent="0.3">
      <c r="G278" s="159"/>
    </row>
    <row r="279" spans="7:7" s="26" customFormat="1" x14ac:dyDescent="0.3">
      <c r="G279" s="159"/>
    </row>
    <row r="280" spans="7:7" s="26" customFormat="1" x14ac:dyDescent="0.3">
      <c r="G280" s="159"/>
    </row>
    <row r="281" spans="7:7" s="26" customFormat="1" x14ac:dyDescent="0.3">
      <c r="G281" s="159"/>
    </row>
    <row r="282" spans="7:7" s="26" customFormat="1" x14ac:dyDescent="0.3">
      <c r="G282" s="159"/>
    </row>
    <row r="283" spans="7:7" s="26" customFormat="1" x14ac:dyDescent="0.3">
      <c r="G283" s="159"/>
    </row>
    <row r="284" spans="7:7" s="26" customFormat="1" x14ac:dyDescent="0.3">
      <c r="G284" s="159"/>
    </row>
    <row r="285" spans="7:7" s="26" customFormat="1" x14ac:dyDescent="0.3">
      <c r="G285" s="159"/>
    </row>
    <row r="286" spans="7:7" s="26" customFormat="1" x14ac:dyDescent="0.3">
      <c r="G286" s="159"/>
    </row>
    <row r="287" spans="7:7" s="26" customFormat="1" x14ac:dyDescent="0.3">
      <c r="G287" s="159"/>
    </row>
    <row r="288" spans="7:7" s="26" customFormat="1" x14ac:dyDescent="0.3">
      <c r="G288" s="159"/>
    </row>
    <row r="289" spans="7:7" s="26" customFormat="1" x14ac:dyDescent="0.3">
      <c r="G289" s="159"/>
    </row>
    <row r="290" spans="7:7" s="26" customFormat="1" x14ac:dyDescent="0.3">
      <c r="G290" s="159"/>
    </row>
    <row r="291" spans="7:7" s="26" customFormat="1" x14ac:dyDescent="0.3">
      <c r="G291" s="159"/>
    </row>
    <row r="292" spans="7:7" s="26" customFormat="1" x14ac:dyDescent="0.3">
      <c r="G292" s="159"/>
    </row>
    <row r="293" spans="7:7" s="26" customFormat="1" x14ac:dyDescent="0.3">
      <c r="G293" s="159"/>
    </row>
    <row r="294" spans="7:7" s="26" customFormat="1" x14ac:dyDescent="0.3">
      <c r="G294" s="159"/>
    </row>
    <row r="295" spans="7:7" s="26" customFormat="1" x14ac:dyDescent="0.3">
      <c r="G295" s="159"/>
    </row>
    <row r="296" spans="7:7" s="26" customFormat="1" x14ac:dyDescent="0.3">
      <c r="G296" s="159"/>
    </row>
    <row r="297" spans="7:7" s="26" customFormat="1" x14ac:dyDescent="0.3">
      <c r="G297" s="159"/>
    </row>
    <row r="298" spans="7:7" s="26" customFormat="1" x14ac:dyDescent="0.3">
      <c r="G298" s="159"/>
    </row>
    <row r="299" spans="7:7" s="26" customFormat="1" x14ac:dyDescent="0.3">
      <c r="G299" s="159"/>
    </row>
    <row r="300" spans="7:7" s="26" customFormat="1" x14ac:dyDescent="0.3">
      <c r="G300" s="159"/>
    </row>
    <row r="301" spans="7:7" s="26" customFormat="1" x14ac:dyDescent="0.3">
      <c r="G301" s="159"/>
    </row>
    <row r="302" spans="7:7" s="26" customFormat="1" x14ac:dyDescent="0.3">
      <c r="G302" s="159"/>
    </row>
    <row r="303" spans="7:7" s="26" customFormat="1" x14ac:dyDescent="0.3">
      <c r="G303" s="159"/>
    </row>
    <row r="304" spans="7:7" s="26" customFormat="1" x14ac:dyDescent="0.3">
      <c r="G304" s="159"/>
    </row>
    <row r="305" spans="7:7" s="26" customFormat="1" x14ac:dyDescent="0.3">
      <c r="G305" s="159"/>
    </row>
    <row r="306" spans="7:7" s="26" customFormat="1" x14ac:dyDescent="0.3">
      <c r="G306" s="159"/>
    </row>
    <row r="307" spans="7:7" s="26" customFormat="1" x14ac:dyDescent="0.3">
      <c r="G307" s="159"/>
    </row>
    <row r="308" spans="7:7" s="26" customFormat="1" x14ac:dyDescent="0.3">
      <c r="G308" s="159"/>
    </row>
    <row r="309" spans="7:7" s="26" customFormat="1" x14ac:dyDescent="0.3">
      <c r="G309" s="159"/>
    </row>
    <row r="310" spans="7:7" s="26" customFormat="1" x14ac:dyDescent="0.3">
      <c r="G310" s="159"/>
    </row>
    <row r="311" spans="7:7" s="26" customFormat="1" x14ac:dyDescent="0.3">
      <c r="G311" s="159"/>
    </row>
    <row r="312" spans="7:7" s="26" customFormat="1" x14ac:dyDescent="0.3">
      <c r="G312" s="159"/>
    </row>
    <row r="313" spans="7:7" s="26" customFormat="1" x14ac:dyDescent="0.3">
      <c r="G313" s="159"/>
    </row>
    <row r="314" spans="7:7" s="26" customFormat="1" x14ac:dyDescent="0.3">
      <c r="G314" s="159"/>
    </row>
    <row r="315" spans="7:7" s="26" customFormat="1" x14ac:dyDescent="0.3">
      <c r="G315" s="159"/>
    </row>
    <row r="316" spans="7:7" s="26" customFormat="1" x14ac:dyDescent="0.3">
      <c r="G316" s="159"/>
    </row>
    <row r="317" spans="7:7" s="26" customFormat="1" x14ac:dyDescent="0.3">
      <c r="G317" s="159"/>
    </row>
    <row r="318" spans="7:7" s="26" customFormat="1" x14ac:dyDescent="0.3">
      <c r="G318" s="159"/>
    </row>
    <row r="319" spans="7:7" s="26" customFormat="1" x14ac:dyDescent="0.3">
      <c r="G319" s="159"/>
    </row>
    <row r="320" spans="7:7" s="26" customFormat="1" x14ac:dyDescent="0.3">
      <c r="G320" s="159"/>
    </row>
    <row r="321" spans="7:102" s="26" customFormat="1" x14ac:dyDescent="0.3">
      <c r="G321" s="159"/>
    </row>
    <row r="322" spans="7:102" s="26" customFormat="1" x14ac:dyDescent="0.3">
      <c r="G322" s="159"/>
    </row>
    <row r="323" spans="7:102" s="26" customFormat="1" x14ac:dyDescent="0.3">
      <c r="G323" s="159"/>
    </row>
    <row r="324" spans="7:102" s="26" customFormat="1" x14ac:dyDescent="0.3">
      <c r="G324" s="159"/>
    </row>
    <row r="325" spans="7:102" s="26" customFormat="1" x14ac:dyDescent="0.3">
      <c r="G325" s="159"/>
    </row>
    <row r="326" spans="7:102" s="26" customFormat="1" x14ac:dyDescent="0.3">
      <c r="G326" s="159"/>
    </row>
    <row r="327" spans="7:102" s="26" customFormat="1" x14ac:dyDescent="0.3">
      <c r="G327" s="159"/>
    </row>
    <row r="328" spans="7:102" s="26" customFormat="1" x14ac:dyDescent="0.3">
      <c r="G328" s="159"/>
    </row>
    <row r="329" spans="7:102" s="26" customFormat="1" x14ac:dyDescent="0.3">
      <c r="G329" s="159"/>
      <c r="CV329" s="27"/>
      <c r="CW329" s="27"/>
      <c r="CX329" s="27"/>
    </row>
  </sheetData>
  <sheetProtection algorithmName="SHA-512" hashValue="RQOGE3luY1zdXGe1CKugZgE5SyeuY44vFGSzuGEObrhOmxUWTI5fRMzUbsfCaD3VsKnKISQ/p1bk4IHn0WVf+Q==" saltValue="DdIxKUEn5k7WhHqEKDHMVQ==" spinCount="100000" sheet="1" formatCells="0" formatColumns="0" formatRows="0"/>
  <dataConsolidate/>
  <mergeCells count="4">
    <mergeCell ref="B2:I2"/>
    <mergeCell ref="B7:J7"/>
    <mergeCell ref="B9:J9"/>
    <mergeCell ref="B29:C2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X357"/>
  <sheetViews>
    <sheetView topLeftCell="A10" zoomScaleNormal="100" workbookViewId="0"/>
  </sheetViews>
  <sheetFormatPr defaultColWidth="8.76171875" defaultRowHeight="12.4" x14ac:dyDescent="0.3"/>
  <cols>
    <col min="1" max="1" width="1.64453125" style="26" customWidth="1"/>
    <col min="2" max="2" width="10.64453125" style="27" customWidth="1"/>
    <col min="3" max="3" width="40.64453125" style="27" customWidth="1"/>
    <col min="4" max="4" width="1.64453125" style="27" customWidth="1"/>
    <col min="5" max="5" width="15.64453125" style="27" customWidth="1"/>
    <col min="6" max="6" width="1.64453125" style="26" customWidth="1"/>
    <col min="7" max="7" width="25.64453125" style="181" customWidth="1"/>
    <col min="8" max="9" width="10.64453125" style="27" customWidth="1"/>
    <col min="10" max="10" width="45.64453125" style="27" customWidth="1"/>
    <col min="11" max="12" width="8.76171875" style="26"/>
    <col min="13" max="13" width="37.234375" style="26" customWidth="1"/>
    <col min="14" max="99" width="8.76171875" style="26"/>
    <col min="100" max="16384" width="8.76171875" style="27"/>
  </cols>
  <sheetData>
    <row r="1" spans="1:101" x14ac:dyDescent="0.3">
      <c r="B1" s="26"/>
      <c r="C1" s="26"/>
      <c r="D1" s="26"/>
      <c r="E1" s="26"/>
      <c r="G1" s="159"/>
      <c r="H1" s="26"/>
      <c r="I1" s="26"/>
      <c r="J1" s="26"/>
    </row>
    <row r="2" spans="1:101" ht="43.15" customHeight="1" x14ac:dyDescent="0.3">
      <c r="B2" s="349" t="s">
        <v>412</v>
      </c>
      <c r="C2" s="349"/>
      <c r="D2" s="349"/>
      <c r="E2" s="349"/>
      <c r="F2" s="349"/>
      <c r="G2" s="349"/>
      <c r="H2" s="349"/>
      <c r="I2" s="349"/>
      <c r="J2" s="26"/>
    </row>
    <row r="3" spans="1:101" x14ac:dyDescent="0.3">
      <c r="B3" s="26"/>
      <c r="C3" s="26"/>
      <c r="D3" s="26"/>
      <c r="E3" s="26"/>
      <c r="G3" s="159"/>
      <c r="H3" s="26"/>
      <c r="I3" s="26"/>
      <c r="J3" s="26"/>
    </row>
    <row r="4" spans="1:101" ht="17.649999999999999" x14ac:dyDescent="0.3">
      <c r="A4" s="24"/>
      <c r="B4" s="370" t="s">
        <v>413</v>
      </c>
      <c r="C4" s="370"/>
      <c r="D4" s="370"/>
      <c r="E4" s="370"/>
      <c r="F4" s="370"/>
      <c r="G4" s="370"/>
      <c r="H4" s="370"/>
      <c r="I4" s="370"/>
      <c r="J4" s="370"/>
      <c r="K4" s="24"/>
      <c r="L4" s="24"/>
      <c r="M4" s="24"/>
      <c r="N4" s="24"/>
    </row>
    <row r="5" spans="1:101" ht="15" thickBot="1" x14ac:dyDescent="0.35">
      <c r="A5" s="24"/>
      <c r="B5" s="28"/>
      <c r="C5" s="24"/>
      <c r="D5" s="24"/>
      <c r="E5" s="24"/>
      <c r="F5" s="24"/>
      <c r="G5" s="24"/>
      <c r="H5" s="24"/>
      <c r="I5" s="25"/>
      <c r="J5" s="24"/>
      <c r="K5" s="24"/>
      <c r="L5" s="24"/>
      <c r="M5" s="24"/>
      <c r="CV5" s="26"/>
      <c r="CW5" s="26"/>
    </row>
    <row r="6" spans="1:101" s="26" customFormat="1" ht="13.5" x14ac:dyDescent="0.3">
      <c r="A6" s="24"/>
      <c r="B6" s="88" t="s">
        <v>295</v>
      </c>
      <c r="C6" s="69"/>
      <c r="D6" s="69"/>
      <c r="E6" s="69"/>
      <c r="F6" s="69"/>
      <c r="G6" s="69"/>
      <c r="H6" s="69"/>
      <c r="I6" s="69"/>
      <c r="J6" s="70"/>
      <c r="K6" s="24"/>
      <c r="L6" s="92"/>
      <c r="M6" s="24"/>
      <c r="N6" s="24"/>
    </row>
    <row r="7" spans="1:101" s="35" customFormat="1" ht="3" customHeight="1" x14ac:dyDescent="0.3">
      <c r="A7" s="38"/>
      <c r="B7" s="93"/>
      <c r="C7" s="81"/>
      <c r="D7" s="81"/>
      <c r="E7" s="81"/>
      <c r="F7" s="81"/>
      <c r="G7" s="81"/>
      <c r="H7" s="81"/>
      <c r="I7" s="81"/>
      <c r="J7" s="94"/>
      <c r="K7" s="38"/>
      <c r="L7" s="38"/>
      <c r="M7" s="38"/>
      <c r="N7" s="38"/>
    </row>
    <row r="8" spans="1:101" s="26" customFormat="1" ht="14.25" customHeight="1" x14ac:dyDescent="0.3">
      <c r="A8" s="24"/>
      <c r="B8" s="361" t="s">
        <v>434</v>
      </c>
      <c r="C8" s="362"/>
      <c r="D8" s="362"/>
      <c r="E8" s="362"/>
      <c r="F8" s="362"/>
      <c r="G8" s="362"/>
      <c r="H8" s="362"/>
      <c r="I8" s="362"/>
      <c r="J8" s="363"/>
      <c r="K8" s="24"/>
      <c r="L8" s="24"/>
      <c r="M8" s="24"/>
      <c r="N8" s="24"/>
    </row>
    <row r="9" spans="1:101" s="26" customFormat="1" ht="14.25" customHeight="1" x14ac:dyDescent="0.3">
      <c r="A9" s="24"/>
      <c r="B9" s="361" t="s">
        <v>414</v>
      </c>
      <c r="C9" s="362"/>
      <c r="D9" s="362"/>
      <c r="E9" s="362"/>
      <c r="F9" s="362"/>
      <c r="G9" s="362"/>
      <c r="H9" s="362"/>
      <c r="I9" s="362"/>
      <c r="J9" s="363"/>
      <c r="K9" s="24"/>
      <c r="L9" s="24"/>
      <c r="M9" s="24"/>
      <c r="N9" s="24"/>
    </row>
    <row r="10" spans="1:101" s="26" customFormat="1" ht="3" customHeight="1" thickBot="1" x14ac:dyDescent="0.35">
      <c r="A10" s="24"/>
      <c r="B10" s="234"/>
      <c r="C10" s="235"/>
      <c r="D10" s="235"/>
      <c r="E10" s="235"/>
      <c r="F10" s="235"/>
      <c r="G10" s="235"/>
      <c r="H10" s="235"/>
      <c r="I10" s="235"/>
      <c r="J10" s="236"/>
      <c r="K10" s="24"/>
      <c r="L10" s="24"/>
      <c r="M10" s="24"/>
      <c r="N10" s="24"/>
    </row>
    <row r="11" spans="1:101" ht="14.65" x14ac:dyDescent="0.3">
      <c r="A11" s="24"/>
      <c r="B11" s="28"/>
      <c r="C11" s="24"/>
      <c r="D11" s="24"/>
      <c r="E11" s="24"/>
      <c r="F11" s="24"/>
      <c r="G11" s="24"/>
      <c r="H11" s="24"/>
      <c r="I11" s="25"/>
      <c r="J11" s="24"/>
      <c r="K11" s="24"/>
      <c r="L11" s="24"/>
      <c r="M11" s="24"/>
      <c r="CV11" s="26"/>
      <c r="CW11" s="26"/>
    </row>
    <row r="12" spans="1:101" s="33" customFormat="1" ht="13.5" x14ac:dyDescent="0.3">
      <c r="A12" s="29"/>
      <c r="B12" s="30" t="s">
        <v>294</v>
      </c>
      <c r="C12" s="31"/>
      <c r="D12" s="31"/>
      <c r="E12" s="31"/>
      <c r="F12" s="31"/>
      <c r="G12" s="162"/>
      <c r="H12" s="31"/>
      <c r="I12" s="31"/>
      <c r="J12" s="29"/>
      <c r="K12" s="29"/>
      <c r="L12" s="29"/>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row>
    <row r="13" spans="1:101" s="26" customFormat="1" ht="30" customHeight="1" x14ac:dyDescent="0.3">
      <c r="B13" s="367" t="s">
        <v>248</v>
      </c>
      <c r="C13" s="367"/>
      <c r="D13" s="367"/>
      <c r="E13" s="367"/>
      <c r="F13" s="367"/>
      <c r="G13" s="367"/>
      <c r="H13" s="367"/>
      <c r="I13" s="367"/>
      <c r="J13" s="367"/>
      <c r="K13" s="129"/>
      <c r="L13" s="34"/>
    </row>
    <row r="14" spans="1:101" s="26" customFormat="1" x14ac:dyDescent="0.3">
      <c r="G14" s="159"/>
    </row>
    <row r="15" spans="1:101" s="26" customFormat="1" ht="17.649999999999999" x14ac:dyDescent="0.3">
      <c r="B15" s="360" t="s">
        <v>434</v>
      </c>
      <c r="C15" s="360"/>
      <c r="D15" s="360"/>
      <c r="E15" s="360"/>
      <c r="F15" s="360"/>
      <c r="G15" s="360"/>
      <c r="H15" s="360"/>
      <c r="I15" s="360"/>
      <c r="J15" s="360"/>
    </row>
    <row r="16" spans="1:101" s="26" customFormat="1" ht="3" customHeight="1" x14ac:dyDescent="0.3">
      <c r="G16" s="159"/>
    </row>
    <row r="17" spans="2:10" s="26" customFormat="1" x14ac:dyDescent="0.3">
      <c r="B17" s="37" t="s">
        <v>17</v>
      </c>
      <c r="C17" s="60"/>
      <c r="D17" s="60"/>
      <c r="G17" s="159"/>
    </row>
    <row r="18" spans="2:10" s="26" customFormat="1" x14ac:dyDescent="0.3">
      <c r="B18" s="29" t="s">
        <v>423</v>
      </c>
      <c r="C18" s="60"/>
      <c r="D18" s="60"/>
      <c r="G18" s="159"/>
    </row>
    <row r="19" spans="2:10" s="26" customFormat="1" ht="15.4" x14ac:dyDescent="0.3">
      <c r="B19" s="32" t="s">
        <v>424</v>
      </c>
      <c r="C19" s="61"/>
      <c r="D19" s="61"/>
      <c r="G19" s="159"/>
    </row>
    <row r="20" spans="2:10" s="26" customFormat="1" ht="3" customHeight="1" x14ac:dyDescent="0.3">
      <c r="G20" s="159"/>
    </row>
    <row r="21" spans="2:10" s="26" customFormat="1" ht="14.65" x14ac:dyDescent="0.3">
      <c r="B21" s="39" t="s">
        <v>0</v>
      </c>
      <c r="C21" s="39"/>
      <c r="D21" s="39"/>
      <c r="E21" s="40"/>
      <c r="F21" s="40"/>
      <c r="G21" s="163"/>
      <c r="H21" s="40"/>
      <c r="I21" s="40"/>
      <c r="J21" s="40"/>
    </row>
    <row r="22" spans="2:10" s="26" customFormat="1" ht="3" customHeight="1" x14ac:dyDescent="0.3">
      <c r="B22" s="44"/>
      <c r="C22" s="44"/>
      <c r="D22" s="44"/>
      <c r="E22" s="44"/>
      <c r="F22" s="44"/>
      <c r="G22" s="164"/>
      <c r="H22" s="44"/>
      <c r="I22" s="44"/>
      <c r="J22" s="44"/>
    </row>
    <row r="23" spans="2:10" s="26" customFormat="1" ht="13.9" x14ac:dyDescent="0.3">
      <c r="B23" s="44" t="s">
        <v>5</v>
      </c>
      <c r="C23" s="44"/>
      <c r="D23" s="44"/>
      <c r="E23" s="44" t="s">
        <v>7</v>
      </c>
      <c r="F23" s="44"/>
      <c r="G23" s="165" t="s">
        <v>11</v>
      </c>
      <c r="H23" s="46" t="s">
        <v>6</v>
      </c>
      <c r="I23" s="46" t="s">
        <v>67</v>
      </c>
      <c r="J23" s="45" t="s">
        <v>238</v>
      </c>
    </row>
    <row r="24" spans="2:10" s="26" customFormat="1" ht="3" customHeight="1" x14ac:dyDescent="0.3">
      <c r="B24" s="130"/>
      <c r="C24" s="130"/>
      <c r="D24" s="130"/>
      <c r="E24" s="131"/>
      <c r="F24" s="105"/>
      <c r="G24" s="166"/>
      <c r="H24" s="131"/>
      <c r="I24" s="130"/>
      <c r="J24" s="130"/>
    </row>
    <row r="25" spans="2:10" s="26" customFormat="1" x14ac:dyDescent="0.3">
      <c r="B25" s="132" t="s">
        <v>427</v>
      </c>
      <c r="C25" s="132"/>
      <c r="D25" s="132"/>
      <c r="E25" s="133" t="s">
        <v>430</v>
      </c>
      <c r="F25" s="105"/>
      <c r="G25" s="167">
        <v>400</v>
      </c>
      <c r="H25" s="134" t="s">
        <v>8</v>
      </c>
      <c r="I25" s="139" t="str">
        <f>IF(G25=440, "D", "S")</f>
        <v>S</v>
      </c>
      <c r="J25" s="105"/>
    </row>
    <row r="26" spans="2:10" s="26" customFormat="1" ht="3" customHeight="1" x14ac:dyDescent="0.3">
      <c r="B26" s="132"/>
      <c r="C26" s="132"/>
      <c r="D26" s="132"/>
      <c r="E26" s="131"/>
      <c r="F26" s="105"/>
      <c r="G26" s="166"/>
      <c r="H26" s="131"/>
      <c r="I26" s="130"/>
      <c r="J26" s="130"/>
    </row>
    <row r="27" spans="2:10" s="26" customFormat="1" ht="15.4" x14ac:dyDescent="0.3">
      <c r="B27" s="105" t="s">
        <v>420</v>
      </c>
      <c r="C27" s="105"/>
      <c r="D27" s="105"/>
      <c r="E27" s="105" t="s">
        <v>431</v>
      </c>
      <c r="F27" s="105"/>
      <c r="G27" s="232"/>
      <c r="H27" s="47" t="s">
        <v>138</v>
      </c>
      <c r="I27" s="135" t="s">
        <v>10</v>
      </c>
      <c r="J27" s="105"/>
    </row>
    <row r="28" spans="2:10" s="26" customFormat="1" ht="3" customHeight="1" x14ac:dyDescent="0.3">
      <c r="B28" s="105"/>
      <c r="C28" s="105"/>
      <c r="D28" s="105"/>
      <c r="E28" s="105"/>
      <c r="F28" s="105"/>
      <c r="G28" s="153"/>
      <c r="H28" s="47"/>
      <c r="I28" s="135"/>
      <c r="J28" s="105"/>
    </row>
    <row r="29" spans="2:10" s="26" customFormat="1" ht="13.9" x14ac:dyDescent="0.3">
      <c r="B29" s="105" t="s">
        <v>428</v>
      </c>
      <c r="C29" s="105"/>
      <c r="D29" s="105"/>
      <c r="E29" s="105" t="s">
        <v>429</v>
      </c>
      <c r="F29" s="105"/>
      <c r="G29" s="167">
        <v>0.05</v>
      </c>
      <c r="H29" s="134" t="s">
        <v>109</v>
      </c>
      <c r="I29" s="135" t="s">
        <v>79</v>
      </c>
      <c r="J29" s="105"/>
    </row>
    <row r="30" spans="2:10" s="26" customFormat="1" ht="3" customHeight="1" x14ac:dyDescent="0.3">
      <c r="B30" s="105"/>
      <c r="C30" s="105"/>
      <c r="D30" s="105"/>
      <c r="E30" s="105"/>
      <c r="F30" s="105"/>
      <c r="G30" s="153"/>
      <c r="H30" s="47"/>
      <c r="I30" s="135"/>
      <c r="J30" s="105"/>
    </row>
    <row r="31" spans="2:10" s="26" customFormat="1" x14ac:dyDescent="0.3">
      <c r="B31" s="105" t="s">
        <v>421</v>
      </c>
      <c r="C31" s="105"/>
      <c r="D31" s="105"/>
      <c r="E31" s="105" t="s">
        <v>422</v>
      </c>
      <c r="F31" s="105"/>
      <c r="G31" s="167">
        <v>1</v>
      </c>
      <c r="H31" s="47" t="s">
        <v>56</v>
      </c>
      <c r="I31" s="139" t="str">
        <f>IF(G31=3, "D", "S")</f>
        <v>S</v>
      </c>
      <c r="J31" s="105"/>
    </row>
    <row r="32" spans="2:10" s="26" customFormat="1" x14ac:dyDescent="0.3">
      <c r="B32" s="105"/>
      <c r="C32" s="105"/>
      <c r="D32" s="105"/>
      <c r="E32" s="105"/>
      <c r="F32" s="105"/>
      <c r="G32" s="153"/>
      <c r="H32" s="105"/>
      <c r="I32" s="105"/>
      <c r="J32" s="105"/>
    </row>
    <row r="33" spans="2:10" s="26" customFormat="1" ht="14.65" x14ac:dyDescent="0.3">
      <c r="B33" s="39" t="s">
        <v>3</v>
      </c>
      <c r="C33" s="39"/>
      <c r="D33" s="39"/>
      <c r="E33" s="40"/>
      <c r="F33" s="40"/>
      <c r="G33" s="163"/>
      <c r="H33" s="40"/>
      <c r="I33" s="40"/>
      <c r="J33" s="40"/>
    </row>
    <row r="34" spans="2:10" s="26" customFormat="1" ht="3" customHeight="1" x14ac:dyDescent="0.3">
      <c r="B34" s="105"/>
      <c r="C34" s="105"/>
      <c r="D34" s="105"/>
      <c r="E34" s="105"/>
      <c r="F34" s="105"/>
      <c r="G34" s="153"/>
      <c r="H34" s="105"/>
      <c r="I34" s="105"/>
      <c r="J34" s="105"/>
    </row>
    <row r="35" spans="2:10" s="26" customFormat="1" x14ac:dyDescent="0.3">
      <c r="B35" s="44" t="s">
        <v>5</v>
      </c>
      <c r="C35" s="44"/>
      <c r="D35" s="44"/>
      <c r="E35" s="44" t="s">
        <v>7</v>
      </c>
      <c r="F35" s="44"/>
      <c r="G35" s="165" t="s">
        <v>11</v>
      </c>
      <c r="H35" s="46" t="s">
        <v>6</v>
      </c>
      <c r="I35" s="46" t="s">
        <v>9</v>
      </c>
      <c r="J35" s="45" t="s">
        <v>238</v>
      </c>
    </row>
    <row r="36" spans="2:10" s="26" customFormat="1" ht="3" customHeight="1" x14ac:dyDescent="0.3">
      <c r="B36" s="130"/>
      <c r="C36" s="130"/>
      <c r="D36" s="130"/>
      <c r="E36" s="130"/>
      <c r="F36" s="105"/>
      <c r="G36" s="176"/>
      <c r="H36" s="130"/>
      <c r="I36" s="130"/>
      <c r="J36" s="105"/>
    </row>
    <row r="37" spans="2:10" s="26" customFormat="1" ht="15.4" x14ac:dyDescent="0.3">
      <c r="B37" s="42" t="s">
        <v>196</v>
      </c>
      <c r="C37" s="42"/>
      <c r="D37" s="105"/>
      <c r="E37" s="42" t="s">
        <v>98</v>
      </c>
      <c r="F37" s="105"/>
      <c r="G37" s="184" t="str">
        <f>IF(ISNUMBER(Cproc_ch),N_visit*Vrepl*Cproc_ch/Ep_ch,"??")</f>
        <v>??</v>
      </c>
      <c r="H37" s="47" t="s">
        <v>63</v>
      </c>
      <c r="I37" s="134" t="s">
        <v>12</v>
      </c>
      <c r="J37" s="237" t="s">
        <v>433</v>
      </c>
    </row>
    <row r="38" spans="2:10" s="26" customFormat="1" x14ac:dyDescent="0.3">
      <c r="B38" s="105"/>
      <c r="C38" s="105"/>
      <c r="D38" s="105"/>
      <c r="E38" s="105"/>
      <c r="F38" s="105"/>
      <c r="G38" s="178"/>
      <c r="H38" s="105"/>
      <c r="I38" s="105"/>
      <c r="J38" s="105"/>
    </row>
    <row r="39" spans="2:10" s="26" customFormat="1" x14ac:dyDescent="0.3">
      <c r="B39" s="56" t="s">
        <v>68</v>
      </c>
      <c r="C39" s="56"/>
      <c r="D39" s="56"/>
      <c r="G39" s="159"/>
    </row>
    <row r="40" spans="2:10" s="26" customFormat="1" x14ac:dyDescent="0.3">
      <c r="G40" s="179"/>
    </row>
    <row r="41" spans="2:10" s="26" customFormat="1" ht="17.649999999999999" x14ac:dyDescent="0.3">
      <c r="B41" s="360" t="s">
        <v>414</v>
      </c>
      <c r="C41" s="360"/>
      <c r="D41" s="360"/>
      <c r="E41" s="360"/>
      <c r="F41" s="360"/>
      <c r="G41" s="360"/>
      <c r="H41" s="360"/>
      <c r="I41" s="360"/>
      <c r="J41" s="360"/>
    </row>
    <row r="42" spans="2:10" s="26" customFormat="1" ht="3" customHeight="1" x14ac:dyDescent="0.3">
      <c r="G42" s="159"/>
    </row>
    <row r="43" spans="2:10" s="26" customFormat="1" x14ac:dyDescent="0.3">
      <c r="B43" s="37" t="s">
        <v>17</v>
      </c>
      <c r="C43" s="60"/>
      <c r="D43" s="60"/>
      <c r="G43" s="159"/>
    </row>
    <row r="44" spans="2:10" s="26" customFormat="1" x14ac:dyDescent="0.3">
      <c r="B44" s="29" t="s">
        <v>423</v>
      </c>
      <c r="C44" s="60"/>
      <c r="D44" s="60"/>
      <c r="G44" s="159"/>
    </row>
    <row r="45" spans="2:10" s="26" customFormat="1" ht="15.4" x14ac:dyDescent="0.3">
      <c r="B45" s="32" t="s">
        <v>424</v>
      </c>
      <c r="C45" s="61"/>
      <c r="D45" s="61"/>
      <c r="G45" s="159"/>
    </row>
    <row r="46" spans="2:10" s="26" customFormat="1" ht="3" customHeight="1" x14ac:dyDescent="0.3">
      <c r="G46" s="159"/>
    </row>
    <row r="47" spans="2:10" s="26" customFormat="1" ht="14.65" x14ac:dyDescent="0.3">
      <c r="B47" s="39" t="s">
        <v>0</v>
      </c>
      <c r="C47" s="39"/>
      <c r="D47" s="39"/>
      <c r="E47" s="40"/>
      <c r="F47" s="40"/>
      <c r="G47" s="163"/>
      <c r="H47" s="40"/>
      <c r="I47" s="40"/>
      <c r="J47" s="40"/>
    </row>
    <row r="48" spans="2:10" s="26" customFormat="1" ht="3" customHeight="1" x14ac:dyDescent="0.3">
      <c r="B48" s="44"/>
      <c r="C48" s="44"/>
      <c r="D48" s="44"/>
      <c r="E48" s="44"/>
      <c r="F48" s="44"/>
      <c r="G48" s="164"/>
      <c r="H48" s="44"/>
      <c r="I48" s="44"/>
      <c r="J48" s="44"/>
    </row>
    <row r="49" spans="2:10" s="26" customFormat="1" ht="13.9" x14ac:dyDescent="0.3">
      <c r="B49" s="44" t="s">
        <v>5</v>
      </c>
      <c r="C49" s="44"/>
      <c r="D49" s="44"/>
      <c r="E49" s="44" t="s">
        <v>7</v>
      </c>
      <c r="F49" s="44"/>
      <c r="G49" s="165" t="s">
        <v>11</v>
      </c>
      <c r="H49" s="46" t="s">
        <v>6</v>
      </c>
      <c r="I49" s="46" t="s">
        <v>67</v>
      </c>
      <c r="J49" s="45" t="s">
        <v>238</v>
      </c>
    </row>
    <row r="50" spans="2:10" s="26" customFormat="1" ht="3" customHeight="1" x14ac:dyDescent="0.3">
      <c r="B50" s="130"/>
      <c r="C50" s="130"/>
      <c r="D50" s="130"/>
      <c r="E50" s="131"/>
      <c r="F50" s="105"/>
      <c r="G50" s="166"/>
      <c r="H50" s="131"/>
      <c r="I50" s="130"/>
      <c r="J50" s="130"/>
    </row>
    <row r="51" spans="2:10" s="26" customFormat="1" ht="15.4" x14ac:dyDescent="0.3">
      <c r="B51" s="132" t="s">
        <v>415</v>
      </c>
      <c r="C51" s="132"/>
      <c r="D51" s="132"/>
      <c r="E51" s="133" t="s">
        <v>425</v>
      </c>
      <c r="F51" s="105"/>
      <c r="G51" s="167">
        <v>440</v>
      </c>
      <c r="H51" s="134" t="s">
        <v>93</v>
      </c>
      <c r="I51" s="139" t="str">
        <f>IF(G51=440, "D", "S")</f>
        <v>D</v>
      </c>
      <c r="J51" s="105"/>
    </row>
    <row r="52" spans="2:10" s="26" customFormat="1" ht="3" customHeight="1" x14ac:dyDescent="0.3">
      <c r="B52" s="132"/>
      <c r="C52" s="132"/>
      <c r="D52" s="132"/>
      <c r="E52" s="131"/>
      <c r="F52" s="105"/>
      <c r="G52" s="166"/>
      <c r="H52" s="131"/>
      <c r="I52" s="130"/>
      <c r="J52" s="130"/>
    </row>
    <row r="53" spans="2:10" s="26" customFormat="1" ht="15.4" x14ac:dyDescent="0.3">
      <c r="B53" s="132" t="s">
        <v>416</v>
      </c>
      <c r="C53" s="132"/>
      <c r="D53" s="132"/>
      <c r="E53" s="133" t="s">
        <v>426</v>
      </c>
      <c r="F53" s="105"/>
      <c r="G53" s="231">
        <v>1.8</v>
      </c>
      <c r="H53" s="135" t="s">
        <v>417</v>
      </c>
      <c r="I53" s="139" t="str">
        <f>IF(G53=1.8, "D", "S")</f>
        <v>D</v>
      </c>
      <c r="J53" s="130"/>
    </row>
    <row r="54" spans="2:10" s="26" customFormat="1" ht="3" customHeight="1" x14ac:dyDescent="0.3">
      <c r="B54" s="132"/>
      <c r="C54" s="132"/>
      <c r="D54" s="132"/>
      <c r="E54" s="133"/>
      <c r="F54" s="105"/>
      <c r="G54" s="231"/>
      <c r="H54" s="135"/>
      <c r="I54" s="139"/>
      <c r="J54" s="130"/>
    </row>
    <row r="55" spans="2:10" s="26" customFormat="1" x14ac:dyDescent="0.3">
      <c r="B55" s="132" t="s">
        <v>418</v>
      </c>
      <c r="C55" s="132"/>
      <c r="D55" s="132"/>
      <c r="E55" s="133" t="s">
        <v>419</v>
      </c>
      <c r="F55" s="105"/>
      <c r="G55" s="231">
        <v>1</v>
      </c>
      <c r="H55" s="134" t="s">
        <v>8</v>
      </c>
      <c r="I55" s="139" t="str">
        <f>IF(G55=1, "D", "S")</f>
        <v>D</v>
      </c>
      <c r="J55" s="130"/>
    </row>
    <row r="56" spans="2:10" s="26" customFormat="1" ht="3" customHeight="1" x14ac:dyDescent="0.3">
      <c r="B56" s="132"/>
      <c r="C56" s="132"/>
      <c r="D56" s="132"/>
      <c r="E56" s="131"/>
      <c r="F56" s="105"/>
      <c r="G56" s="166"/>
      <c r="H56" s="131"/>
      <c r="I56" s="130"/>
      <c r="J56" s="130"/>
    </row>
    <row r="57" spans="2:10" s="26" customFormat="1" ht="15.4" x14ac:dyDescent="0.3">
      <c r="B57" s="105" t="s">
        <v>420</v>
      </c>
      <c r="C57" s="105"/>
      <c r="D57" s="105"/>
      <c r="E57" s="105" t="s">
        <v>431</v>
      </c>
      <c r="F57" s="105"/>
      <c r="G57" s="232"/>
      <c r="H57" s="47" t="s">
        <v>138</v>
      </c>
      <c r="I57" s="135" t="s">
        <v>10</v>
      </c>
      <c r="J57" s="105"/>
    </row>
    <row r="58" spans="2:10" s="26" customFormat="1" ht="3" customHeight="1" x14ac:dyDescent="0.3">
      <c r="B58" s="105"/>
      <c r="C58" s="105"/>
      <c r="D58" s="105"/>
      <c r="E58" s="105"/>
      <c r="F58" s="105"/>
      <c r="G58" s="153"/>
      <c r="H58" s="47"/>
      <c r="I58" s="135"/>
      <c r="J58" s="105"/>
    </row>
    <row r="59" spans="2:10" s="26" customFormat="1" x14ac:dyDescent="0.3">
      <c r="B59" s="105" t="s">
        <v>421</v>
      </c>
      <c r="C59" s="105"/>
      <c r="D59" s="105"/>
      <c r="E59" s="105" t="s">
        <v>422</v>
      </c>
      <c r="F59" s="105"/>
      <c r="G59" s="167">
        <v>3</v>
      </c>
      <c r="H59" s="47" t="s">
        <v>56</v>
      </c>
      <c r="I59" s="139" t="str">
        <f>IF(G59=3, "D", "S")</f>
        <v>D</v>
      </c>
      <c r="J59" s="105"/>
    </row>
    <row r="60" spans="2:10" s="26" customFormat="1" x14ac:dyDescent="0.3">
      <c r="B60" s="105"/>
      <c r="C60" s="105"/>
      <c r="D60" s="105"/>
      <c r="E60" s="105"/>
      <c r="F60" s="105"/>
      <c r="G60" s="153"/>
      <c r="H60" s="105"/>
      <c r="I60" s="105"/>
      <c r="J60" s="105"/>
    </row>
    <row r="61" spans="2:10" s="26" customFormat="1" ht="14.65" x14ac:dyDescent="0.3">
      <c r="B61" s="39" t="s">
        <v>3</v>
      </c>
      <c r="C61" s="39"/>
      <c r="D61" s="39"/>
      <c r="E61" s="40"/>
      <c r="F61" s="40"/>
      <c r="G61" s="163"/>
      <c r="H61" s="40"/>
      <c r="I61" s="40"/>
      <c r="J61" s="40"/>
    </row>
    <row r="62" spans="2:10" s="26" customFormat="1" ht="3" customHeight="1" x14ac:dyDescent="0.3">
      <c r="B62" s="105"/>
      <c r="C62" s="105"/>
      <c r="D62" s="105"/>
      <c r="E62" s="105"/>
      <c r="F62" s="105"/>
      <c r="G62" s="153"/>
      <c r="H62" s="105"/>
      <c r="I62" s="105"/>
      <c r="J62" s="105"/>
    </row>
    <row r="63" spans="2:10" s="26" customFormat="1" x14ac:dyDescent="0.3">
      <c r="B63" s="44" t="s">
        <v>5</v>
      </c>
      <c r="C63" s="44"/>
      <c r="D63" s="44"/>
      <c r="E63" s="44" t="s">
        <v>7</v>
      </c>
      <c r="F63" s="44"/>
      <c r="G63" s="165" t="s">
        <v>11</v>
      </c>
      <c r="H63" s="46" t="s">
        <v>6</v>
      </c>
      <c r="I63" s="46" t="s">
        <v>9</v>
      </c>
      <c r="J63" s="45" t="s">
        <v>238</v>
      </c>
    </row>
    <row r="64" spans="2:10" s="26" customFormat="1" ht="3" customHeight="1" x14ac:dyDescent="0.3">
      <c r="B64" s="130"/>
      <c r="C64" s="130"/>
      <c r="D64" s="130"/>
      <c r="E64" s="130"/>
      <c r="F64" s="105"/>
      <c r="G64" s="176"/>
      <c r="H64" s="130"/>
      <c r="I64" s="130"/>
      <c r="J64" s="105"/>
    </row>
    <row r="65" spans="2:10" s="26" customFormat="1" ht="15.4" x14ac:dyDescent="0.3">
      <c r="B65" s="42" t="s">
        <v>196</v>
      </c>
      <c r="C65" s="42"/>
      <c r="D65" s="105"/>
      <c r="E65" s="42" t="s">
        <v>98</v>
      </c>
      <c r="F65" s="105"/>
      <c r="G65" s="184" t="str">
        <f>IF(ISNUMBER(Cproc_peak),AREAswim*DEPTHswin*Cproc_peak/(F_rel*Ep_peak),"??")</f>
        <v>??</v>
      </c>
      <c r="H65" s="47" t="s">
        <v>63</v>
      </c>
      <c r="I65" s="134" t="s">
        <v>12</v>
      </c>
      <c r="J65" s="230" t="s">
        <v>432</v>
      </c>
    </row>
    <row r="66" spans="2:10" s="26" customFormat="1" x14ac:dyDescent="0.3">
      <c r="B66" s="105"/>
      <c r="C66" s="105"/>
      <c r="D66" s="105"/>
      <c r="E66" s="105"/>
      <c r="F66" s="105"/>
      <c r="G66" s="178"/>
      <c r="H66" s="105"/>
      <c r="I66" s="105"/>
      <c r="J66" s="105"/>
    </row>
    <row r="67" spans="2:10" s="26" customFormat="1" x14ac:dyDescent="0.3">
      <c r="B67" s="56" t="s">
        <v>68</v>
      </c>
      <c r="C67" s="56"/>
      <c r="D67" s="56"/>
      <c r="G67" s="159"/>
    </row>
    <row r="68" spans="2:10" s="26" customFormat="1" x14ac:dyDescent="0.3">
      <c r="B68" s="56"/>
      <c r="C68" s="56"/>
      <c r="D68" s="56"/>
      <c r="G68" s="159"/>
    </row>
    <row r="69" spans="2:10" s="26" customFormat="1" x14ac:dyDescent="0.3">
      <c r="B69" s="56"/>
      <c r="C69" s="56"/>
      <c r="G69" s="159"/>
    </row>
    <row r="70" spans="2:10" s="26" customFormat="1" x14ac:dyDescent="0.3">
      <c r="G70" s="159"/>
    </row>
    <row r="71" spans="2:10" s="26" customFormat="1" x14ac:dyDescent="0.3">
      <c r="G71" s="159"/>
    </row>
    <row r="72" spans="2:10" s="26" customFormat="1" x14ac:dyDescent="0.3">
      <c r="G72" s="159"/>
    </row>
    <row r="73" spans="2:10" s="26" customFormat="1" x14ac:dyDescent="0.3">
      <c r="G73" s="159"/>
    </row>
    <row r="74" spans="2:10" s="26" customFormat="1" x14ac:dyDescent="0.3">
      <c r="G74" s="159"/>
    </row>
    <row r="75" spans="2:10" s="26" customFormat="1" x14ac:dyDescent="0.3">
      <c r="G75" s="159"/>
    </row>
    <row r="76" spans="2:10" s="26" customFormat="1" x14ac:dyDescent="0.3">
      <c r="G76" s="159"/>
    </row>
    <row r="77" spans="2:10" s="26" customFormat="1" x14ac:dyDescent="0.3">
      <c r="G77" s="159"/>
    </row>
    <row r="78" spans="2:10" s="26" customFormat="1" x14ac:dyDescent="0.3">
      <c r="G78" s="159"/>
    </row>
    <row r="79" spans="2:10" s="26" customFormat="1" x14ac:dyDescent="0.3">
      <c r="G79" s="159"/>
    </row>
    <row r="80" spans="2:10" s="26" customFormat="1" x14ac:dyDescent="0.3">
      <c r="G80" s="159"/>
    </row>
    <row r="81" spans="7:7" s="26" customFormat="1" x14ac:dyDescent="0.3">
      <c r="G81" s="159"/>
    </row>
    <row r="82" spans="7:7" s="26" customFormat="1" x14ac:dyDescent="0.3">
      <c r="G82" s="159"/>
    </row>
    <row r="83" spans="7:7" s="26" customFormat="1" x14ac:dyDescent="0.3">
      <c r="G83" s="159"/>
    </row>
    <row r="84" spans="7:7" s="26" customFormat="1" x14ac:dyDescent="0.3">
      <c r="G84" s="159"/>
    </row>
    <row r="85" spans="7:7" s="26" customFormat="1" x14ac:dyDescent="0.3">
      <c r="G85" s="159"/>
    </row>
    <row r="86" spans="7:7" s="26" customFormat="1" x14ac:dyDescent="0.3">
      <c r="G86" s="159"/>
    </row>
    <row r="87" spans="7:7" s="26" customFormat="1" x14ac:dyDescent="0.3">
      <c r="G87" s="159"/>
    </row>
    <row r="88" spans="7:7" s="26" customFormat="1" x14ac:dyDescent="0.3">
      <c r="G88" s="159"/>
    </row>
    <row r="89" spans="7:7" s="26" customFormat="1" x14ac:dyDescent="0.3">
      <c r="G89" s="159"/>
    </row>
    <row r="90" spans="7:7" s="26" customFormat="1" x14ac:dyDescent="0.3">
      <c r="G90" s="159"/>
    </row>
    <row r="91" spans="7:7" s="26" customFormat="1" x14ac:dyDescent="0.3">
      <c r="G91" s="159"/>
    </row>
    <row r="92" spans="7:7" s="26" customFormat="1" x14ac:dyDescent="0.3">
      <c r="G92" s="159"/>
    </row>
    <row r="93" spans="7:7" s="26" customFormat="1" x14ac:dyDescent="0.3">
      <c r="G93" s="159"/>
    </row>
    <row r="94" spans="7:7" s="26" customFormat="1" x14ac:dyDescent="0.3">
      <c r="G94" s="159"/>
    </row>
    <row r="95" spans="7:7" s="26" customFormat="1" x14ac:dyDescent="0.3">
      <c r="G95" s="159"/>
    </row>
    <row r="96" spans="7:7" s="26" customFormat="1" x14ac:dyDescent="0.3">
      <c r="G96" s="159"/>
    </row>
    <row r="97" spans="7:7" s="26" customFormat="1" x14ac:dyDescent="0.3">
      <c r="G97" s="159"/>
    </row>
    <row r="98" spans="7:7" s="26" customFormat="1" x14ac:dyDescent="0.3">
      <c r="G98" s="159"/>
    </row>
    <row r="99" spans="7:7" s="26" customFormat="1" x14ac:dyDescent="0.3">
      <c r="G99" s="159"/>
    </row>
    <row r="100" spans="7:7" s="26" customFormat="1" x14ac:dyDescent="0.3">
      <c r="G100" s="159"/>
    </row>
    <row r="101" spans="7:7" s="26" customFormat="1" x14ac:dyDescent="0.3">
      <c r="G101" s="159"/>
    </row>
    <row r="102" spans="7:7" s="26" customFormat="1" x14ac:dyDescent="0.3">
      <c r="G102" s="159"/>
    </row>
    <row r="103" spans="7:7" s="26" customFormat="1" x14ac:dyDescent="0.3">
      <c r="G103" s="159"/>
    </row>
    <row r="104" spans="7:7" s="26" customFormat="1" x14ac:dyDescent="0.3">
      <c r="G104" s="159"/>
    </row>
    <row r="105" spans="7:7" s="26" customFormat="1" x14ac:dyDescent="0.3">
      <c r="G105" s="159"/>
    </row>
    <row r="106" spans="7:7" s="26" customFormat="1" x14ac:dyDescent="0.3">
      <c r="G106" s="159"/>
    </row>
    <row r="107" spans="7:7" s="26" customFormat="1" x14ac:dyDescent="0.3">
      <c r="G107" s="159"/>
    </row>
    <row r="108" spans="7:7" s="26" customFormat="1" x14ac:dyDescent="0.3">
      <c r="G108" s="159"/>
    </row>
    <row r="109" spans="7:7" s="26" customFormat="1" x14ac:dyDescent="0.3">
      <c r="G109" s="159"/>
    </row>
    <row r="110" spans="7:7" s="26" customFormat="1" x14ac:dyDescent="0.3">
      <c r="G110" s="159"/>
    </row>
    <row r="111" spans="7:7" s="26" customFormat="1" x14ac:dyDescent="0.3">
      <c r="G111" s="159"/>
    </row>
    <row r="112" spans="7:7" s="26" customFormat="1" x14ac:dyDescent="0.3">
      <c r="G112" s="159"/>
    </row>
    <row r="113" spans="7:7" s="26" customFormat="1" x14ac:dyDescent="0.3">
      <c r="G113" s="159"/>
    </row>
    <row r="114" spans="7:7" s="26" customFormat="1" x14ac:dyDescent="0.3">
      <c r="G114" s="159"/>
    </row>
    <row r="115" spans="7:7" s="26" customFormat="1" x14ac:dyDescent="0.3">
      <c r="G115" s="159"/>
    </row>
    <row r="116" spans="7:7" s="26" customFormat="1" x14ac:dyDescent="0.3">
      <c r="G116" s="159"/>
    </row>
    <row r="117" spans="7:7" s="26" customFormat="1" x14ac:dyDescent="0.3">
      <c r="G117" s="159"/>
    </row>
    <row r="118" spans="7:7" s="26" customFormat="1" x14ac:dyDescent="0.3">
      <c r="G118" s="159"/>
    </row>
    <row r="119" spans="7:7" s="26" customFormat="1" x14ac:dyDescent="0.3">
      <c r="G119" s="159"/>
    </row>
    <row r="120" spans="7:7" s="26" customFormat="1" x14ac:dyDescent="0.3">
      <c r="G120" s="159"/>
    </row>
    <row r="121" spans="7:7" s="26" customFormat="1" x14ac:dyDescent="0.3">
      <c r="G121" s="159"/>
    </row>
    <row r="122" spans="7:7" s="26" customFormat="1" x14ac:dyDescent="0.3">
      <c r="G122" s="159"/>
    </row>
    <row r="123" spans="7:7" s="26" customFormat="1" x14ac:dyDescent="0.3">
      <c r="G123" s="159"/>
    </row>
    <row r="124" spans="7:7" s="26" customFormat="1" x14ac:dyDescent="0.3">
      <c r="G124" s="159"/>
    </row>
    <row r="125" spans="7:7" s="26" customFormat="1" x14ac:dyDescent="0.3">
      <c r="G125" s="159"/>
    </row>
    <row r="126" spans="7:7" s="26" customFormat="1" x14ac:dyDescent="0.3">
      <c r="G126" s="159"/>
    </row>
    <row r="127" spans="7:7" s="26" customFormat="1" x14ac:dyDescent="0.3">
      <c r="G127" s="159"/>
    </row>
    <row r="128" spans="7:7" s="26" customFormat="1" x14ac:dyDescent="0.3">
      <c r="G128" s="159"/>
    </row>
    <row r="129" spans="7:7" s="26" customFormat="1" x14ac:dyDescent="0.3">
      <c r="G129" s="159"/>
    </row>
    <row r="130" spans="7:7" s="26" customFormat="1" x14ac:dyDescent="0.3">
      <c r="G130" s="159"/>
    </row>
    <row r="131" spans="7:7" s="26" customFormat="1" x14ac:dyDescent="0.3">
      <c r="G131" s="159"/>
    </row>
    <row r="132" spans="7:7" s="26" customFormat="1" x14ac:dyDescent="0.3">
      <c r="G132" s="159"/>
    </row>
    <row r="133" spans="7:7" s="26" customFormat="1" x14ac:dyDescent="0.3">
      <c r="G133" s="159"/>
    </row>
    <row r="134" spans="7:7" s="26" customFormat="1" x14ac:dyDescent="0.3">
      <c r="G134" s="159"/>
    </row>
    <row r="135" spans="7:7" s="26" customFormat="1" x14ac:dyDescent="0.3">
      <c r="G135" s="159"/>
    </row>
    <row r="136" spans="7:7" s="26" customFormat="1" x14ac:dyDescent="0.3">
      <c r="G136" s="159"/>
    </row>
    <row r="137" spans="7:7" s="26" customFormat="1" x14ac:dyDescent="0.3">
      <c r="G137" s="159"/>
    </row>
    <row r="138" spans="7:7" s="26" customFormat="1" x14ac:dyDescent="0.3">
      <c r="G138" s="159"/>
    </row>
    <row r="139" spans="7:7" s="26" customFormat="1" x14ac:dyDescent="0.3">
      <c r="G139" s="159"/>
    </row>
    <row r="140" spans="7:7" s="26" customFormat="1" x14ac:dyDescent="0.3">
      <c r="G140" s="159"/>
    </row>
    <row r="141" spans="7:7" s="26" customFormat="1" x14ac:dyDescent="0.3">
      <c r="G141" s="159"/>
    </row>
    <row r="142" spans="7:7" s="26" customFormat="1" x14ac:dyDescent="0.3">
      <c r="G142" s="159"/>
    </row>
    <row r="143" spans="7:7" s="26" customFormat="1" x14ac:dyDescent="0.3">
      <c r="G143" s="159"/>
    </row>
    <row r="144" spans="7:7" s="26" customFormat="1" x14ac:dyDescent="0.3">
      <c r="G144" s="159"/>
    </row>
    <row r="145" spans="7:7" s="26" customFormat="1" x14ac:dyDescent="0.3">
      <c r="G145" s="159"/>
    </row>
    <row r="146" spans="7:7" s="26" customFormat="1" x14ac:dyDescent="0.3">
      <c r="G146" s="159"/>
    </row>
    <row r="147" spans="7:7" s="26" customFormat="1" x14ac:dyDescent="0.3">
      <c r="G147" s="159"/>
    </row>
    <row r="148" spans="7:7" s="26" customFormat="1" x14ac:dyDescent="0.3">
      <c r="G148" s="159"/>
    </row>
    <row r="149" spans="7:7" s="26" customFormat="1" x14ac:dyDescent="0.3">
      <c r="G149" s="159"/>
    </row>
    <row r="150" spans="7:7" s="26" customFormat="1" x14ac:dyDescent="0.3">
      <c r="G150" s="159"/>
    </row>
    <row r="151" spans="7:7" s="26" customFormat="1" x14ac:dyDescent="0.3">
      <c r="G151" s="159"/>
    </row>
    <row r="152" spans="7:7" s="26" customFormat="1" x14ac:dyDescent="0.3">
      <c r="G152" s="159"/>
    </row>
    <row r="153" spans="7:7" s="26" customFormat="1" x14ac:dyDescent="0.3">
      <c r="G153" s="159"/>
    </row>
    <row r="154" spans="7:7" s="26" customFormat="1" x14ac:dyDescent="0.3">
      <c r="G154" s="159"/>
    </row>
    <row r="155" spans="7:7" s="26" customFormat="1" x14ac:dyDescent="0.3">
      <c r="G155" s="159"/>
    </row>
    <row r="156" spans="7:7" s="26" customFormat="1" x14ac:dyDescent="0.3">
      <c r="G156" s="159"/>
    </row>
    <row r="157" spans="7:7" s="26" customFormat="1" x14ac:dyDescent="0.3">
      <c r="G157" s="159"/>
    </row>
    <row r="158" spans="7:7" s="26" customFormat="1" x14ac:dyDescent="0.3">
      <c r="G158" s="159"/>
    </row>
    <row r="159" spans="7:7" s="26" customFormat="1" x14ac:dyDescent="0.3">
      <c r="G159" s="159"/>
    </row>
    <row r="160" spans="7:7" s="26" customFormat="1" x14ac:dyDescent="0.3">
      <c r="G160" s="159"/>
    </row>
    <row r="161" spans="7:7" s="26" customFormat="1" x14ac:dyDescent="0.3">
      <c r="G161" s="159"/>
    </row>
    <row r="162" spans="7:7" s="26" customFormat="1" x14ac:dyDescent="0.3">
      <c r="G162" s="159"/>
    </row>
    <row r="163" spans="7:7" s="26" customFormat="1" x14ac:dyDescent="0.3">
      <c r="G163" s="159"/>
    </row>
    <row r="164" spans="7:7" s="26" customFormat="1" x14ac:dyDescent="0.3">
      <c r="G164" s="159"/>
    </row>
    <row r="165" spans="7:7" s="26" customFormat="1" x14ac:dyDescent="0.3">
      <c r="G165" s="159"/>
    </row>
    <row r="166" spans="7:7" s="26" customFormat="1" x14ac:dyDescent="0.3">
      <c r="G166" s="159"/>
    </row>
    <row r="167" spans="7:7" s="26" customFormat="1" x14ac:dyDescent="0.3">
      <c r="G167" s="159"/>
    </row>
    <row r="168" spans="7:7" s="26" customFormat="1" x14ac:dyDescent="0.3">
      <c r="G168" s="159"/>
    </row>
    <row r="169" spans="7:7" s="26" customFormat="1" x14ac:dyDescent="0.3">
      <c r="G169" s="159"/>
    </row>
    <row r="170" spans="7:7" s="26" customFormat="1" x14ac:dyDescent="0.3">
      <c r="G170" s="159"/>
    </row>
    <row r="171" spans="7:7" s="26" customFormat="1" x14ac:dyDescent="0.3">
      <c r="G171" s="159"/>
    </row>
    <row r="172" spans="7:7" s="26" customFormat="1" x14ac:dyDescent="0.3">
      <c r="G172" s="159"/>
    </row>
    <row r="173" spans="7:7" s="26" customFormat="1" x14ac:dyDescent="0.3">
      <c r="G173" s="159"/>
    </row>
    <row r="174" spans="7:7" s="26" customFormat="1" x14ac:dyDescent="0.3">
      <c r="G174" s="159"/>
    </row>
    <row r="175" spans="7:7" s="26" customFormat="1" x14ac:dyDescent="0.3">
      <c r="G175" s="159"/>
    </row>
    <row r="176" spans="7:7" s="26" customFormat="1" x14ac:dyDescent="0.3">
      <c r="G176" s="159"/>
    </row>
    <row r="177" spans="7:7" s="26" customFormat="1" x14ac:dyDescent="0.3">
      <c r="G177" s="159"/>
    </row>
    <row r="178" spans="7:7" s="26" customFormat="1" x14ac:dyDescent="0.3">
      <c r="G178" s="159"/>
    </row>
    <row r="179" spans="7:7" s="26" customFormat="1" x14ac:dyDescent="0.3">
      <c r="G179" s="159"/>
    </row>
    <row r="180" spans="7:7" s="26" customFormat="1" x14ac:dyDescent="0.3">
      <c r="G180" s="159"/>
    </row>
    <row r="181" spans="7:7" s="26" customFormat="1" x14ac:dyDescent="0.3">
      <c r="G181" s="159"/>
    </row>
    <row r="182" spans="7:7" s="26" customFormat="1" x14ac:dyDescent="0.3">
      <c r="G182" s="159"/>
    </row>
    <row r="183" spans="7:7" s="26" customFormat="1" x14ac:dyDescent="0.3">
      <c r="G183" s="159"/>
    </row>
    <row r="184" spans="7:7" s="26" customFormat="1" x14ac:dyDescent="0.3">
      <c r="G184" s="159"/>
    </row>
    <row r="185" spans="7:7" s="26" customFormat="1" x14ac:dyDescent="0.3">
      <c r="G185" s="159"/>
    </row>
    <row r="186" spans="7:7" s="26" customFormat="1" x14ac:dyDescent="0.3">
      <c r="G186" s="159"/>
    </row>
    <row r="187" spans="7:7" s="26" customFormat="1" x14ac:dyDescent="0.3">
      <c r="G187" s="159"/>
    </row>
    <row r="188" spans="7:7" s="26" customFormat="1" x14ac:dyDescent="0.3">
      <c r="G188" s="159"/>
    </row>
    <row r="189" spans="7:7" s="26" customFormat="1" x14ac:dyDescent="0.3">
      <c r="G189" s="159"/>
    </row>
    <row r="190" spans="7:7" s="26" customFormat="1" x14ac:dyDescent="0.3">
      <c r="G190" s="159"/>
    </row>
    <row r="191" spans="7:7" s="26" customFormat="1" x14ac:dyDescent="0.3">
      <c r="G191" s="159"/>
    </row>
    <row r="192" spans="7:7" s="26" customFormat="1" x14ac:dyDescent="0.3">
      <c r="G192" s="159"/>
    </row>
    <row r="193" spans="7:7" s="26" customFormat="1" x14ac:dyDescent="0.3">
      <c r="G193" s="159"/>
    </row>
    <row r="194" spans="7:7" s="26" customFormat="1" x14ac:dyDescent="0.3">
      <c r="G194" s="159"/>
    </row>
    <row r="195" spans="7:7" s="26" customFormat="1" x14ac:dyDescent="0.3">
      <c r="G195" s="159"/>
    </row>
    <row r="196" spans="7:7" s="26" customFormat="1" x14ac:dyDescent="0.3">
      <c r="G196" s="159"/>
    </row>
    <row r="197" spans="7:7" s="26" customFormat="1" x14ac:dyDescent="0.3">
      <c r="G197" s="159"/>
    </row>
    <row r="198" spans="7:7" s="26" customFormat="1" x14ac:dyDescent="0.3">
      <c r="G198" s="159"/>
    </row>
    <row r="199" spans="7:7" s="26" customFormat="1" x14ac:dyDescent="0.3">
      <c r="G199" s="159"/>
    </row>
    <row r="200" spans="7:7" s="26" customFormat="1" x14ac:dyDescent="0.3">
      <c r="G200" s="159"/>
    </row>
    <row r="201" spans="7:7" s="26" customFormat="1" x14ac:dyDescent="0.3">
      <c r="G201" s="159"/>
    </row>
    <row r="202" spans="7:7" s="26" customFormat="1" x14ac:dyDescent="0.3">
      <c r="G202" s="159"/>
    </row>
    <row r="203" spans="7:7" s="26" customFormat="1" x14ac:dyDescent="0.3">
      <c r="G203" s="159"/>
    </row>
    <row r="204" spans="7:7" s="26" customFormat="1" x14ac:dyDescent="0.3">
      <c r="G204" s="159"/>
    </row>
    <row r="205" spans="7:7" s="26" customFormat="1" x14ac:dyDescent="0.3">
      <c r="G205" s="159"/>
    </row>
    <row r="206" spans="7:7" s="26" customFormat="1" x14ac:dyDescent="0.3">
      <c r="G206" s="159"/>
    </row>
    <row r="207" spans="7:7" s="26" customFormat="1" x14ac:dyDescent="0.3">
      <c r="G207" s="159"/>
    </row>
    <row r="208" spans="7:7" s="26" customFormat="1" x14ac:dyDescent="0.3">
      <c r="G208" s="159"/>
    </row>
    <row r="209" spans="7:7" s="26" customFormat="1" x14ac:dyDescent="0.3">
      <c r="G209" s="159"/>
    </row>
    <row r="210" spans="7:7" s="26" customFormat="1" x14ac:dyDescent="0.3">
      <c r="G210" s="159"/>
    </row>
    <row r="211" spans="7:7" s="26" customFormat="1" x14ac:dyDescent="0.3">
      <c r="G211" s="159"/>
    </row>
    <row r="212" spans="7:7" s="26" customFormat="1" x14ac:dyDescent="0.3">
      <c r="G212" s="159"/>
    </row>
    <row r="213" spans="7:7" s="26" customFormat="1" x14ac:dyDescent="0.3">
      <c r="G213" s="159"/>
    </row>
    <row r="214" spans="7:7" s="26" customFormat="1" x14ac:dyDescent="0.3">
      <c r="G214" s="159"/>
    </row>
    <row r="215" spans="7:7" s="26" customFormat="1" x14ac:dyDescent="0.3">
      <c r="G215" s="159"/>
    </row>
    <row r="216" spans="7:7" s="26" customFormat="1" x14ac:dyDescent="0.3">
      <c r="G216" s="159"/>
    </row>
    <row r="217" spans="7:7" s="26" customFormat="1" x14ac:dyDescent="0.3">
      <c r="G217" s="159"/>
    </row>
    <row r="218" spans="7:7" s="26" customFormat="1" x14ac:dyDescent="0.3">
      <c r="G218" s="159"/>
    </row>
    <row r="219" spans="7:7" s="26" customFormat="1" x14ac:dyDescent="0.3">
      <c r="G219" s="159"/>
    </row>
    <row r="220" spans="7:7" s="26" customFormat="1" x14ac:dyDescent="0.3">
      <c r="G220" s="159"/>
    </row>
    <row r="221" spans="7:7" s="26" customFormat="1" x14ac:dyDescent="0.3">
      <c r="G221" s="159"/>
    </row>
    <row r="222" spans="7:7" s="26" customFormat="1" x14ac:dyDescent="0.3">
      <c r="G222" s="159"/>
    </row>
    <row r="223" spans="7:7" s="26" customFormat="1" x14ac:dyDescent="0.3">
      <c r="G223" s="159"/>
    </row>
    <row r="224" spans="7:7" s="26" customFormat="1" x14ac:dyDescent="0.3">
      <c r="G224" s="159"/>
    </row>
    <row r="225" spans="7:7" s="26" customFormat="1" x14ac:dyDescent="0.3">
      <c r="G225" s="159"/>
    </row>
    <row r="226" spans="7:7" s="26" customFormat="1" x14ac:dyDescent="0.3">
      <c r="G226" s="159"/>
    </row>
    <row r="227" spans="7:7" s="26" customFormat="1" x14ac:dyDescent="0.3">
      <c r="G227" s="159"/>
    </row>
    <row r="228" spans="7:7" s="26" customFormat="1" x14ac:dyDescent="0.3">
      <c r="G228" s="159"/>
    </row>
    <row r="229" spans="7:7" s="26" customFormat="1" x14ac:dyDescent="0.3">
      <c r="G229" s="159"/>
    </row>
    <row r="230" spans="7:7" s="26" customFormat="1" x14ac:dyDescent="0.3">
      <c r="G230" s="159"/>
    </row>
    <row r="231" spans="7:7" s="26" customFormat="1" x14ac:dyDescent="0.3">
      <c r="G231" s="159"/>
    </row>
    <row r="232" spans="7:7" s="26" customFormat="1" x14ac:dyDescent="0.3">
      <c r="G232" s="159"/>
    </row>
    <row r="233" spans="7:7" s="26" customFormat="1" x14ac:dyDescent="0.3">
      <c r="G233" s="159"/>
    </row>
    <row r="234" spans="7:7" s="26" customFormat="1" x14ac:dyDescent="0.3">
      <c r="G234" s="159"/>
    </row>
    <row r="235" spans="7:7" s="26" customFormat="1" x14ac:dyDescent="0.3">
      <c r="G235" s="159"/>
    </row>
    <row r="236" spans="7:7" s="26" customFormat="1" x14ac:dyDescent="0.3">
      <c r="G236" s="159"/>
    </row>
    <row r="237" spans="7:7" s="26" customFormat="1" x14ac:dyDescent="0.3">
      <c r="G237" s="159"/>
    </row>
    <row r="238" spans="7:7" s="26" customFormat="1" x14ac:dyDescent="0.3">
      <c r="G238" s="159"/>
    </row>
    <row r="239" spans="7:7" s="26" customFormat="1" x14ac:dyDescent="0.3">
      <c r="G239" s="159"/>
    </row>
    <row r="240" spans="7:7" s="26" customFormat="1" x14ac:dyDescent="0.3">
      <c r="G240" s="159"/>
    </row>
    <row r="241" spans="7:7" s="26" customFormat="1" x14ac:dyDescent="0.3">
      <c r="G241" s="159"/>
    </row>
    <row r="242" spans="7:7" s="26" customFormat="1" x14ac:dyDescent="0.3">
      <c r="G242" s="159"/>
    </row>
    <row r="243" spans="7:7" s="26" customFormat="1" x14ac:dyDescent="0.3">
      <c r="G243" s="159"/>
    </row>
    <row r="244" spans="7:7" s="26" customFormat="1" x14ac:dyDescent="0.3">
      <c r="G244" s="159"/>
    </row>
    <row r="245" spans="7:7" s="26" customFormat="1" x14ac:dyDescent="0.3">
      <c r="G245" s="159"/>
    </row>
    <row r="246" spans="7:7" s="26" customFormat="1" x14ac:dyDescent="0.3">
      <c r="G246" s="159"/>
    </row>
    <row r="247" spans="7:7" s="26" customFormat="1" x14ac:dyDescent="0.3">
      <c r="G247" s="159"/>
    </row>
    <row r="248" spans="7:7" s="26" customFormat="1" x14ac:dyDescent="0.3">
      <c r="G248" s="159"/>
    </row>
    <row r="249" spans="7:7" s="26" customFormat="1" x14ac:dyDescent="0.3">
      <c r="G249" s="159"/>
    </row>
    <row r="250" spans="7:7" s="26" customFormat="1" x14ac:dyDescent="0.3">
      <c r="G250" s="159"/>
    </row>
    <row r="251" spans="7:7" s="26" customFormat="1" x14ac:dyDescent="0.3">
      <c r="G251" s="159"/>
    </row>
    <row r="252" spans="7:7" s="26" customFormat="1" x14ac:dyDescent="0.3">
      <c r="G252" s="159"/>
    </row>
    <row r="253" spans="7:7" s="26" customFormat="1" x14ac:dyDescent="0.3">
      <c r="G253" s="159"/>
    </row>
    <row r="254" spans="7:7" s="26" customFormat="1" x14ac:dyDescent="0.3">
      <c r="G254" s="159"/>
    </row>
    <row r="255" spans="7:7" s="26" customFormat="1" x14ac:dyDescent="0.3">
      <c r="G255" s="159"/>
    </row>
    <row r="256" spans="7:7" s="26" customFormat="1" x14ac:dyDescent="0.3">
      <c r="G256" s="159"/>
    </row>
    <row r="257" spans="7:7" s="26" customFormat="1" x14ac:dyDescent="0.3">
      <c r="G257" s="159"/>
    </row>
    <row r="258" spans="7:7" s="26" customFormat="1" x14ac:dyDescent="0.3">
      <c r="G258" s="159"/>
    </row>
    <row r="259" spans="7:7" s="26" customFormat="1" x14ac:dyDescent="0.3">
      <c r="G259" s="159"/>
    </row>
    <row r="260" spans="7:7" s="26" customFormat="1" x14ac:dyDescent="0.3">
      <c r="G260" s="159"/>
    </row>
    <row r="261" spans="7:7" s="26" customFormat="1" x14ac:dyDescent="0.3">
      <c r="G261" s="159"/>
    </row>
    <row r="262" spans="7:7" s="26" customFormat="1" x14ac:dyDescent="0.3">
      <c r="G262" s="159"/>
    </row>
    <row r="263" spans="7:7" s="26" customFormat="1" x14ac:dyDescent="0.3">
      <c r="G263" s="159"/>
    </row>
    <row r="264" spans="7:7" s="26" customFormat="1" x14ac:dyDescent="0.3">
      <c r="G264" s="159"/>
    </row>
    <row r="265" spans="7:7" s="26" customFormat="1" x14ac:dyDescent="0.3">
      <c r="G265" s="159"/>
    </row>
    <row r="266" spans="7:7" s="26" customFormat="1" x14ac:dyDescent="0.3">
      <c r="G266" s="159"/>
    </row>
    <row r="267" spans="7:7" s="26" customFormat="1" x14ac:dyDescent="0.3">
      <c r="G267" s="159"/>
    </row>
    <row r="268" spans="7:7" s="26" customFormat="1" x14ac:dyDescent="0.3">
      <c r="G268" s="159"/>
    </row>
    <row r="269" spans="7:7" s="26" customFormat="1" x14ac:dyDescent="0.3">
      <c r="G269" s="159"/>
    </row>
    <row r="270" spans="7:7" s="26" customFormat="1" x14ac:dyDescent="0.3">
      <c r="G270" s="159"/>
    </row>
    <row r="271" spans="7:7" s="26" customFormat="1" x14ac:dyDescent="0.3">
      <c r="G271" s="159"/>
    </row>
    <row r="272" spans="7:7" s="26" customFormat="1" x14ac:dyDescent="0.3">
      <c r="G272" s="159"/>
    </row>
    <row r="273" spans="7:7" s="26" customFormat="1" x14ac:dyDescent="0.3">
      <c r="G273" s="159"/>
    </row>
    <row r="274" spans="7:7" s="26" customFormat="1" x14ac:dyDescent="0.3">
      <c r="G274" s="159"/>
    </row>
    <row r="275" spans="7:7" s="26" customFormat="1" x14ac:dyDescent="0.3">
      <c r="G275" s="159"/>
    </row>
    <row r="276" spans="7:7" s="26" customFormat="1" x14ac:dyDescent="0.3">
      <c r="G276" s="159"/>
    </row>
    <row r="277" spans="7:7" s="26" customFormat="1" x14ac:dyDescent="0.3">
      <c r="G277" s="159"/>
    </row>
    <row r="278" spans="7:7" s="26" customFormat="1" x14ac:dyDescent="0.3">
      <c r="G278" s="159"/>
    </row>
    <row r="279" spans="7:7" s="26" customFormat="1" x14ac:dyDescent="0.3">
      <c r="G279" s="159"/>
    </row>
    <row r="280" spans="7:7" s="26" customFormat="1" x14ac:dyDescent="0.3">
      <c r="G280" s="159"/>
    </row>
    <row r="281" spans="7:7" s="26" customFormat="1" x14ac:dyDescent="0.3">
      <c r="G281" s="159"/>
    </row>
    <row r="282" spans="7:7" s="26" customFormat="1" x14ac:dyDescent="0.3">
      <c r="G282" s="159"/>
    </row>
    <row r="283" spans="7:7" s="26" customFormat="1" x14ac:dyDescent="0.3">
      <c r="G283" s="159"/>
    </row>
    <row r="284" spans="7:7" s="26" customFormat="1" x14ac:dyDescent="0.3">
      <c r="G284" s="159"/>
    </row>
    <row r="285" spans="7:7" s="26" customFormat="1" x14ac:dyDescent="0.3">
      <c r="G285" s="159"/>
    </row>
    <row r="286" spans="7:7" s="26" customFormat="1" x14ac:dyDescent="0.3">
      <c r="G286" s="159"/>
    </row>
    <row r="287" spans="7:7" s="26" customFormat="1" x14ac:dyDescent="0.3">
      <c r="G287" s="159"/>
    </row>
    <row r="288" spans="7:7" s="26" customFormat="1" x14ac:dyDescent="0.3">
      <c r="G288" s="159"/>
    </row>
    <row r="289" spans="7:7" s="26" customFormat="1" x14ac:dyDescent="0.3">
      <c r="G289" s="159"/>
    </row>
    <row r="290" spans="7:7" s="26" customFormat="1" x14ac:dyDescent="0.3">
      <c r="G290" s="159"/>
    </row>
    <row r="291" spans="7:7" s="26" customFormat="1" x14ac:dyDescent="0.3">
      <c r="G291" s="159"/>
    </row>
    <row r="292" spans="7:7" s="26" customFormat="1" x14ac:dyDescent="0.3">
      <c r="G292" s="159"/>
    </row>
    <row r="293" spans="7:7" s="26" customFormat="1" x14ac:dyDescent="0.3">
      <c r="G293" s="159"/>
    </row>
    <row r="294" spans="7:7" s="26" customFormat="1" x14ac:dyDescent="0.3">
      <c r="G294" s="159"/>
    </row>
    <row r="295" spans="7:7" s="26" customFormat="1" x14ac:dyDescent="0.3">
      <c r="G295" s="159"/>
    </row>
    <row r="296" spans="7:7" s="26" customFormat="1" x14ac:dyDescent="0.3">
      <c r="G296" s="159"/>
    </row>
    <row r="297" spans="7:7" s="26" customFormat="1" x14ac:dyDescent="0.3">
      <c r="G297" s="159"/>
    </row>
    <row r="298" spans="7:7" s="26" customFormat="1" x14ac:dyDescent="0.3">
      <c r="G298" s="159"/>
    </row>
    <row r="299" spans="7:7" s="26" customFormat="1" x14ac:dyDescent="0.3">
      <c r="G299" s="159"/>
    </row>
    <row r="300" spans="7:7" s="26" customFormat="1" x14ac:dyDescent="0.3">
      <c r="G300" s="159"/>
    </row>
    <row r="301" spans="7:7" s="26" customFormat="1" x14ac:dyDescent="0.3">
      <c r="G301" s="159"/>
    </row>
    <row r="302" spans="7:7" s="26" customFormat="1" x14ac:dyDescent="0.3">
      <c r="G302" s="159"/>
    </row>
    <row r="303" spans="7:7" s="26" customFormat="1" x14ac:dyDescent="0.3">
      <c r="G303" s="159"/>
    </row>
    <row r="304" spans="7:7" s="26" customFormat="1" x14ac:dyDescent="0.3">
      <c r="G304" s="159"/>
    </row>
    <row r="305" spans="7:7" s="26" customFormat="1" x14ac:dyDescent="0.3">
      <c r="G305" s="159"/>
    </row>
    <row r="306" spans="7:7" s="26" customFormat="1" x14ac:dyDescent="0.3">
      <c r="G306" s="159"/>
    </row>
    <row r="307" spans="7:7" s="26" customFormat="1" x14ac:dyDescent="0.3">
      <c r="G307" s="159"/>
    </row>
    <row r="308" spans="7:7" s="26" customFormat="1" x14ac:dyDescent="0.3">
      <c r="G308" s="159"/>
    </row>
    <row r="309" spans="7:7" s="26" customFormat="1" x14ac:dyDescent="0.3">
      <c r="G309" s="159"/>
    </row>
    <row r="310" spans="7:7" s="26" customFormat="1" x14ac:dyDescent="0.3">
      <c r="G310" s="159"/>
    </row>
    <row r="311" spans="7:7" s="26" customFormat="1" x14ac:dyDescent="0.3">
      <c r="G311" s="159"/>
    </row>
    <row r="312" spans="7:7" s="26" customFormat="1" x14ac:dyDescent="0.3">
      <c r="G312" s="159"/>
    </row>
    <row r="313" spans="7:7" s="26" customFormat="1" x14ac:dyDescent="0.3">
      <c r="G313" s="159"/>
    </row>
    <row r="314" spans="7:7" s="26" customFormat="1" x14ac:dyDescent="0.3">
      <c r="G314" s="159"/>
    </row>
    <row r="315" spans="7:7" s="26" customFormat="1" x14ac:dyDescent="0.3">
      <c r="G315" s="159"/>
    </row>
    <row r="316" spans="7:7" s="26" customFormat="1" x14ac:dyDescent="0.3">
      <c r="G316" s="159"/>
    </row>
    <row r="317" spans="7:7" s="26" customFormat="1" x14ac:dyDescent="0.3">
      <c r="G317" s="159"/>
    </row>
    <row r="318" spans="7:7" s="26" customFormat="1" x14ac:dyDescent="0.3">
      <c r="G318" s="159"/>
    </row>
    <row r="319" spans="7:7" s="26" customFormat="1" x14ac:dyDescent="0.3">
      <c r="G319" s="159"/>
    </row>
    <row r="320" spans="7:7" s="26" customFormat="1" x14ac:dyDescent="0.3">
      <c r="G320" s="159"/>
    </row>
    <row r="321" spans="7:7" s="26" customFormat="1" x14ac:dyDescent="0.3">
      <c r="G321" s="159"/>
    </row>
    <row r="322" spans="7:7" s="26" customFormat="1" x14ac:dyDescent="0.3">
      <c r="G322" s="159"/>
    </row>
    <row r="323" spans="7:7" s="26" customFormat="1" x14ac:dyDescent="0.3">
      <c r="G323" s="159"/>
    </row>
    <row r="324" spans="7:7" s="26" customFormat="1" x14ac:dyDescent="0.3">
      <c r="G324" s="159"/>
    </row>
    <row r="325" spans="7:7" s="26" customFormat="1" x14ac:dyDescent="0.3">
      <c r="G325" s="159"/>
    </row>
    <row r="326" spans="7:7" s="26" customFormat="1" x14ac:dyDescent="0.3">
      <c r="G326" s="159"/>
    </row>
    <row r="327" spans="7:7" s="26" customFormat="1" x14ac:dyDescent="0.3">
      <c r="G327" s="159"/>
    </row>
    <row r="328" spans="7:7" s="26" customFormat="1" x14ac:dyDescent="0.3">
      <c r="G328" s="159"/>
    </row>
    <row r="329" spans="7:7" s="26" customFormat="1" x14ac:dyDescent="0.3">
      <c r="G329" s="159"/>
    </row>
    <row r="330" spans="7:7" s="26" customFormat="1" x14ac:dyDescent="0.3">
      <c r="G330" s="159"/>
    </row>
    <row r="331" spans="7:7" s="26" customFormat="1" x14ac:dyDescent="0.3">
      <c r="G331" s="159"/>
    </row>
    <row r="332" spans="7:7" s="26" customFormat="1" x14ac:dyDescent="0.3">
      <c r="G332" s="159"/>
    </row>
    <row r="333" spans="7:7" s="26" customFormat="1" x14ac:dyDescent="0.3">
      <c r="G333" s="159"/>
    </row>
    <row r="334" spans="7:7" s="26" customFormat="1" x14ac:dyDescent="0.3">
      <c r="G334" s="159"/>
    </row>
    <row r="335" spans="7:7" s="26" customFormat="1" x14ac:dyDescent="0.3">
      <c r="G335" s="159"/>
    </row>
    <row r="336" spans="7:7" s="26" customFormat="1" x14ac:dyDescent="0.3">
      <c r="G336" s="159"/>
    </row>
    <row r="337" spans="7:7" s="26" customFormat="1" x14ac:dyDescent="0.3">
      <c r="G337" s="159"/>
    </row>
    <row r="338" spans="7:7" s="26" customFormat="1" x14ac:dyDescent="0.3">
      <c r="G338" s="159"/>
    </row>
    <row r="339" spans="7:7" s="26" customFormat="1" x14ac:dyDescent="0.3">
      <c r="G339" s="159"/>
    </row>
    <row r="340" spans="7:7" s="26" customFormat="1" x14ac:dyDescent="0.3">
      <c r="G340" s="159"/>
    </row>
    <row r="341" spans="7:7" s="26" customFormat="1" x14ac:dyDescent="0.3">
      <c r="G341" s="159"/>
    </row>
    <row r="342" spans="7:7" s="26" customFormat="1" x14ac:dyDescent="0.3">
      <c r="G342" s="159"/>
    </row>
    <row r="343" spans="7:7" s="26" customFormat="1" x14ac:dyDescent="0.3">
      <c r="G343" s="159"/>
    </row>
    <row r="344" spans="7:7" s="26" customFormat="1" x14ac:dyDescent="0.3">
      <c r="G344" s="159"/>
    </row>
    <row r="345" spans="7:7" s="26" customFormat="1" x14ac:dyDescent="0.3">
      <c r="G345" s="159"/>
    </row>
    <row r="346" spans="7:7" s="26" customFormat="1" x14ac:dyDescent="0.3">
      <c r="G346" s="159"/>
    </row>
    <row r="347" spans="7:7" s="26" customFormat="1" x14ac:dyDescent="0.3">
      <c r="G347" s="159"/>
    </row>
    <row r="348" spans="7:7" s="26" customFormat="1" x14ac:dyDescent="0.3">
      <c r="G348" s="159"/>
    </row>
    <row r="349" spans="7:7" s="26" customFormat="1" x14ac:dyDescent="0.3">
      <c r="G349" s="159"/>
    </row>
    <row r="350" spans="7:7" s="26" customFormat="1" x14ac:dyDescent="0.3">
      <c r="G350" s="159"/>
    </row>
    <row r="351" spans="7:7" s="26" customFormat="1" x14ac:dyDescent="0.3">
      <c r="G351" s="159"/>
    </row>
    <row r="352" spans="7:7" s="26" customFormat="1" x14ac:dyDescent="0.3">
      <c r="G352" s="159"/>
    </row>
    <row r="353" spans="7:102" s="26" customFormat="1" x14ac:dyDescent="0.3">
      <c r="G353" s="159"/>
    </row>
    <row r="354" spans="7:102" s="26" customFormat="1" x14ac:dyDescent="0.3">
      <c r="G354" s="159"/>
    </row>
    <row r="355" spans="7:102" s="26" customFormat="1" x14ac:dyDescent="0.3">
      <c r="G355" s="159"/>
    </row>
    <row r="356" spans="7:102" s="26" customFormat="1" x14ac:dyDescent="0.3">
      <c r="G356" s="159"/>
    </row>
    <row r="357" spans="7:102" s="26" customFormat="1" x14ac:dyDescent="0.3">
      <c r="G357" s="159"/>
      <c r="CV357" s="27"/>
      <c r="CW357" s="27"/>
      <c r="CX357" s="27"/>
    </row>
  </sheetData>
  <sheetProtection algorithmName="SHA-512" hashValue="cabiMXm9kYleLKv5MNkzLSA4R0WozBUkpjTRO7E0odAtAXA6ZpZGKW5nTM8aTFr1KHCMG9MMzoob93SMqm1QAA==" saltValue="I8roadGO0LGfj112HGlW4w==" spinCount="100000" sheet="1" objects="1" scenarios="1" formatCells="0" formatColumns="0" formatRows="0"/>
  <dataConsolidate/>
  <mergeCells count="7">
    <mergeCell ref="B41:J41"/>
    <mergeCell ref="B2:I2"/>
    <mergeCell ref="B13:J13"/>
    <mergeCell ref="B15:J15"/>
    <mergeCell ref="B8:J8"/>
    <mergeCell ref="B9:J9"/>
    <mergeCell ref="B4:J4"/>
  </mergeCells>
  <hyperlinks>
    <hyperlink ref="B8:J8" location="Emission_scenario_for_public_swimming_pools_–_Chronic_releases" display="Emission scenario for public swimming pools – Chronic releases" xr:uid="{00000000-0004-0000-0B00-000000000000}"/>
    <hyperlink ref="B9:J9" location="Emission_scenario_for_public_swimming_pools_–_Peak_emission_scenario" display="Emission scenario for public swimming pools – Peak emission scenario"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X327"/>
  <sheetViews>
    <sheetView zoomScale="109" zoomScaleNormal="109" workbookViewId="0"/>
  </sheetViews>
  <sheetFormatPr defaultColWidth="8.76171875" defaultRowHeight="12.4" x14ac:dyDescent="0.3"/>
  <cols>
    <col min="1" max="1" width="1.64453125" style="26" customWidth="1"/>
    <col min="2" max="2" width="10.64453125" style="27" customWidth="1"/>
    <col min="3" max="3" width="30.64453125" style="27" customWidth="1"/>
    <col min="4" max="4" width="1.64453125" style="27" customWidth="1"/>
    <col min="5" max="5" width="10.64453125" style="27" customWidth="1"/>
    <col min="6" max="6" width="1.64453125" style="26" customWidth="1"/>
    <col min="7" max="7" width="15.64453125" style="181" customWidth="1"/>
    <col min="8" max="9" width="10.64453125" style="27" customWidth="1"/>
    <col min="10" max="10" width="55.64453125" style="27" customWidth="1"/>
    <col min="11" max="12" width="8.76171875" style="26"/>
    <col min="13" max="13" width="37.234375" style="26" customWidth="1"/>
    <col min="14" max="99" width="8.76171875" style="26"/>
    <col min="100" max="16384" width="8.76171875" style="27"/>
  </cols>
  <sheetData>
    <row r="1" spans="1:102" x14ac:dyDescent="0.3">
      <c r="B1" s="26"/>
      <c r="C1" s="26"/>
      <c r="D1" s="26"/>
      <c r="E1" s="26"/>
      <c r="G1" s="159"/>
      <c r="H1" s="26"/>
      <c r="I1" s="26"/>
      <c r="J1" s="26"/>
    </row>
    <row r="2" spans="1:102" ht="43.15" customHeight="1" x14ac:dyDescent="0.3">
      <c r="B2" s="349" t="s">
        <v>301</v>
      </c>
      <c r="C2" s="349"/>
      <c r="D2" s="349"/>
      <c r="E2" s="349"/>
      <c r="F2" s="349"/>
      <c r="G2" s="349"/>
      <c r="H2" s="349"/>
      <c r="I2" s="349"/>
      <c r="J2" s="26"/>
    </row>
    <row r="3" spans="1:102" x14ac:dyDescent="0.3">
      <c r="B3" s="26"/>
      <c r="C3" s="26"/>
      <c r="D3" s="26"/>
      <c r="E3" s="26"/>
      <c r="G3" s="159"/>
      <c r="H3" s="26"/>
      <c r="I3" s="26"/>
      <c r="J3" s="26"/>
    </row>
    <row r="4" spans="1:102" ht="17.649999999999999" x14ac:dyDescent="0.3">
      <c r="A4" s="24"/>
      <c r="B4" s="140" t="s">
        <v>300</v>
      </c>
      <c r="C4" s="141"/>
      <c r="D4" s="160"/>
      <c r="E4" s="143"/>
      <c r="F4" s="143"/>
      <c r="G4" s="161"/>
      <c r="H4" s="143"/>
      <c r="I4" s="143"/>
      <c r="J4" s="143"/>
      <c r="K4" s="24"/>
      <c r="L4" s="24"/>
      <c r="M4" s="24"/>
      <c r="N4" s="24"/>
    </row>
    <row r="5" spans="1:102" s="89" customFormat="1" x14ac:dyDescent="0.3">
      <c r="A5" s="38"/>
      <c r="B5" s="98"/>
      <c r="C5" s="98"/>
      <c r="D5" s="98"/>
      <c r="E5" s="98"/>
      <c r="F5" s="98"/>
      <c r="G5" s="98"/>
      <c r="H5" s="98"/>
      <c r="I5" s="98"/>
      <c r="J5" s="190"/>
      <c r="K5" s="38"/>
      <c r="L5" s="38"/>
      <c r="M5" s="38"/>
      <c r="N5" s="38"/>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row>
    <row r="6" spans="1:102" s="33" customFormat="1" ht="13.5" x14ac:dyDescent="0.3">
      <c r="A6" s="29"/>
      <c r="B6" s="30" t="s">
        <v>294</v>
      </c>
      <c r="C6" s="31"/>
      <c r="D6" s="31"/>
      <c r="E6" s="31"/>
      <c r="F6" s="31"/>
      <c r="G6" s="162"/>
      <c r="H6" s="31"/>
      <c r="I6" s="31"/>
      <c r="J6" s="29"/>
      <c r="K6" s="29"/>
      <c r="L6" s="29"/>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row>
    <row r="7" spans="1:102" s="26" customFormat="1" ht="30" customHeight="1" x14ac:dyDescent="0.3">
      <c r="B7" s="367" t="s">
        <v>248</v>
      </c>
      <c r="C7" s="367"/>
      <c r="D7" s="367"/>
      <c r="E7" s="367"/>
      <c r="F7" s="367"/>
      <c r="G7" s="367"/>
      <c r="H7" s="367"/>
      <c r="I7" s="367"/>
      <c r="J7" s="367"/>
      <c r="K7" s="129"/>
      <c r="L7" s="34"/>
    </row>
    <row r="8" spans="1:102" ht="14.65" x14ac:dyDescent="0.3">
      <c r="A8" s="24"/>
      <c r="B8" s="28"/>
      <c r="C8" s="24"/>
      <c r="D8" s="24"/>
      <c r="E8" s="24"/>
      <c r="F8" s="24"/>
      <c r="G8" s="92"/>
      <c r="H8" s="24"/>
      <c r="I8" s="24"/>
      <c r="J8" s="24"/>
      <c r="K8" s="25"/>
      <c r="L8" s="24"/>
    </row>
    <row r="9" spans="1:102" ht="17.649999999999999" x14ac:dyDescent="0.3">
      <c r="B9" s="360" t="s">
        <v>302</v>
      </c>
      <c r="C9" s="360"/>
      <c r="D9" s="360"/>
      <c r="E9" s="360"/>
      <c r="F9" s="360"/>
      <c r="G9" s="360"/>
      <c r="H9" s="360"/>
      <c r="I9" s="360"/>
      <c r="J9" s="360"/>
    </row>
    <row r="10" spans="1:102" x14ac:dyDescent="0.3">
      <c r="B10" s="59"/>
      <c r="C10" s="59"/>
      <c r="D10" s="59"/>
      <c r="E10" s="26"/>
      <c r="G10" s="159"/>
      <c r="H10" s="26"/>
      <c r="I10" s="26"/>
      <c r="J10" s="26"/>
    </row>
    <row r="11" spans="1:102" x14ac:dyDescent="0.3">
      <c r="B11" s="37" t="s">
        <v>17</v>
      </c>
      <c r="C11" s="60"/>
      <c r="D11" s="60"/>
      <c r="E11" s="26"/>
      <c r="G11" s="159"/>
      <c r="H11" s="26"/>
      <c r="I11" s="26"/>
      <c r="J11" s="26"/>
    </row>
    <row r="12" spans="1:102" x14ac:dyDescent="0.3">
      <c r="B12" s="38" t="s">
        <v>316</v>
      </c>
      <c r="C12" s="144"/>
      <c r="D12" s="61"/>
      <c r="E12" s="26"/>
      <c r="G12" s="159"/>
      <c r="H12" s="26"/>
      <c r="I12" s="26"/>
      <c r="J12" s="26"/>
    </row>
    <row r="13" spans="1:102" s="26" customFormat="1" ht="15.4" x14ac:dyDescent="0.3">
      <c r="B13" s="35" t="s">
        <v>319</v>
      </c>
      <c r="C13" s="61"/>
      <c r="D13" s="61"/>
      <c r="G13" s="159"/>
    </row>
    <row r="14" spans="1:102" s="26" customFormat="1" ht="3" customHeight="1" x14ac:dyDescent="0.3">
      <c r="G14" s="159"/>
    </row>
    <row r="15" spans="1:102" s="26" customFormat="1" ht="14.65" x14ac:dyDescent="0.3">
      <c r="B15" s="39" t="s">
        <v>0</v>
      </c>
      <c r="C15" s="39"/>
      <c r="D15" s="39"/>
      <c r="E15" s="40"/>
      <c r="F15" s="40"/>
      <c r="G15" s="163"/>
      <c r="H15" s="40"/>
      <c r="I15" s="40"/>
      <c r="J15" s="40"/>
    </row>
    <row r="16" spans="1:102" s="26" customFormat="1" ht="3" customHeight="1" x14ac:dyDescent="0.3">
      <c r="B16" s="44"/>
      <c r="C16" s="44"/>
      <c r="D16" s="44"/>
      <c r="E16" s="44"/>
      <c r="F16" s="44"/>
      <c r="G16" s="164"/>
      <c r="H16" s="44"/>
      <c r="I16" s="44"/>
      <c r="J16" s="44"/>
    </row>
    <row r="17" spans="2:10" s="26" customFormat="1" ht="13.9" x14ac:dyDescent="0.3">
      <c r="B17" s="44" t="s">
        <v>5</v>
      </c>
      <c r="C17" s="44"/>
      <c r="D17" s="44"/>
      <c r="E17" s="44" t="s">
        <v>7</v>
      </c>
      <c r="F17" s="44"/>
      <c r="G17" s="165" t="s">
        <v>11</v>
      </c>
      <c r="H17" s="46" t="s">
        <v>6</v>
      </c>
      <c r="I17" s="46" t="s">
        <v>67</v>
      </c>
      <c r="J17" s="45" t="s">
        <v>238</v>
      </c>
    </row>
    <row r="18" spans="2:10" s="26" customFormat="1" ht="3" customHeight="1" x14ac:dyDescent="0.3">
      <c r="B18" s="130"/>
      <c r="C18" s="130"/>
      <c r="D18" s="130"/>
      <c r="E18" s="131"/>
      <c r="F18" s="105"/>
      <c r="G18" s="166"/>
      <c r="H18" s="131"/>
      <c r="I18" s="130"/>
      <c r="J18" s="130"/>
    </row>
    <row r="19" spans="2:10" s="26" customFormat="1" ht="15.4" x14ac:dyDescent="0.3">
      <c r="B19" s="132" t="s">
        <v>303</v>
      </c>
      <c r="C19" s="132"/>
      <c r="D19" s="132"/>
      <c r="E19" s="133" t="s">
        <v>304</v>
      </c>
      <c r="F19" s="105"/>
      <c r="G19" s="167">
        <v>100</v>
      </c>
      <c r="H19" s="134" t="s">
        <v>305</v>
      </c>
      <c r="I19" s="139" t="str">
        <f>IF(G19=100, "D", "S")</f>
        <v>D</v>
      </c>
      <c r="J19" s="105"/>
    </row>
    <row r="20" spans="2:10" s="26" customFormat="1" ht="3" customHeight="1" x14ac:dyDescent="0.3">
      <c r="B20" s="132"/>
      <c r="C20" s="132"/>
      <c r="D20" s="132"/>
      <c r="E20" s="131"/>
      <c r="F20" s="105"/>
      <c r="G20" s="166"/>
      <c r="H20" s="131"/>
      <c r="I20" s="130"/>
      <c r="J20" s="130"/>
    </row>
    <row r="21" spans="2:10" s="26" customFormat="1" ht="15.4" x14ac:dyDescent="0.3">
      <c r="B21" s="132" t="s">
        <v>306</v>
      </c>
      <c r="C21" s="132"/>
      <c r="D21" s="132"/>
      <c r="E21" s="133" t="s">
        <v>307</v>
      </c>
      <c r="F21" s="105"/>
      <c r="G21" s="167">
        <v>600</v>
      </c>
      <c r="H21" s="134" t="s">
        <v>8</v>
      </c>
      <c r="I21" s="139" t="str">
        <f>IF(G21=600, "D", "S")</f>
        <v>D</v>
      </c>
      <c r="J21" s="130"/>
    </row>
    <row r="22" spans="2:10" s="26" customFormat="1" ht="3" customHeight="1" x14ac:dyDescent="0.3">
      <c r="B22" s="132"/>
      <c r="C22" s="132"/>
      <c r="D22" s="132"/>
      <c r="E22" s="133"/>
      <c r="F22" s="105"/>
      <c r="G22" s="167"/>
      <c r="H22" s="134"/>
      <c r="I22" s="139"/>
      <c r="J22" s="130"/>
    </row>
    <row r="23" spans="2:10" s="26" customFormat="1" ht="26.25" customHeight="1" x14ac:dyDescent="0.3">
      <c r="B23" s="384" t="s">
        <v>308</v>
      </c>
      <c r="C23" s="384"/>
      <c r="D23" s="132"/>
      <c r="E23" s="133" t="s">
        <v>309</v>
      </c>
      <c r="F23" s="105"/>
      <c r="G23" s="167">
        <v>1.7899999999999999E-2</v>
      </c>
      <c r="H23" s="134" t="s">
        <v>58</v>
      </c>
      <c r="I23" s="139" t="str">
        <f>IF(G23=0.0179, "D", "S")</f>
        <v>D</v>
      </c>
      <c r="J23" s="130"/>
    </row>
    <row r="24" spans="2:10" s="26" customFormat="1" ht="3" customHeight="1" x14ac:dyDescent="0.3">
      <c r="B24" s="132"/>
      <c r="C24" s="132"/>
      <c r="D24" s="132"/>
      <c r="E24" s="133"/>
      <c r="F24" s="105"/>
      <c r="G24" s="167"/>
      <c r="H24" s="134"/>
      <c r="I24" s="139"/>
      <c r="J24" s="130"/>
    </row>
    <row r="25" spans="2:10" s="26" customFormat="1" ht="15.75" x14ac:dyDescent="0.3">
      <c r="B25" s="132" t="s">
        <v>310</v>
      </c>
      <c r="C25" s="132"/>
      <c r="D25" s="132"/>
      <c r="E25" s="194" t="s">
        <v>312</v>
      </c>
      <c r="F25" s="105"/>
      <c r="G25" s="175"/>
      <c r="H25" s="134" t="s">
        <v>313</v>
      </c>
      <c r="I25" s="139" t="s">
        <v>10</v>
      </c>
      <c r="J25" s="130"/>
    </row>
    <row r="26" spans="2:10" s="26" customFormat="1" ht="3" customHeight="1" x14ac:dyDescent="0.3">
      <c r="B26" s="132"/>
      <c r="C26" s="132"/>
      <c r="D26" s="132"/>
      <c r="E26" s="131"/>
      <c r="F26" s="105"/>
      <c r="G26" s="167"/>
      <c r="H26" s="131"/>
      <c r="I26" s="130"/>
      <c r="J26" s="130"/>
    </row>
    <row r="27" spans="2:10" s="26" customFormat="1" x14ac:dyDescent="0.3">
      <c r="B27" s="132" t="s">
        <v>311</v>
      </c>
      <c r="C27" s="132"/>
      <c r="D27" s="132"/>
      <c r="E27" s="133" t="s">
        <v>206</v>
      </c>
      <c r="F27" s="105"/>
      <c r="G27" s="167">
        <v>1</v>
      </c>
      <c r="H27" s="134" t="s">
        <v>8</v>
      </c>
      <c r="I27" s="139" t="str">
        <f>IF(G27=1, "D", "S")</f>
        <v>D</v>
      </c>
      <c r="J27" s="130"/>
    </row>
    <row r="28" spans="2:10" s="26" customFormat="1" ht="3" customHeight="1" x14ac:dyDescent="0.3">
      <c r="B28" s="132"/>
      <c r="C28" s="132"/>
      <c r="D28" s="132"/>
      <c r="E28" s="131"/>
      <c r="F28" s="105"/>
      <c r="G28" s="166"/>
      <c r="H28" s="131"/>
      <c r="I28" s="130"/>
      <c r="J28" s="130"/>
    </row>
    <row r="29" spans="2:10" s="26" customFormat="1" x14ac:dyDescent="0.3">
      <c r="B29" s="132" t="s">
        <v>184</v>
      </c>
      <c r="C29" s="105"/>
      <c r="D29" s="105"/>
      <c r="E29" s="42" t="s">
        <v>193</v>
      </c>
      <c r="F29" s="105"/>
      <c r="G29" s="167">
        <v>0.5</v>
      </c>
      <c r="H29" s="134" t="s">
        <v>8</v>
      </c>
      <c r="I29" s="139" t="str">
        <f>IF(G29=0.5, "D", "S")</f>
        <v>D</v>
      </c>
      <c r="J29" s="105"/>
    </row>
    <row r="30" spans="2:10" s="26" customFormat="1" x14ac:dyDescent="0.3">
      <c r="B30" s="105"/>
      <c r="C30" s="105"/>
      <c r="D30" s="105"/>
      <c r="E30" s="105"/>
      <c r="F30" s="105"/>
      <c r="G30" s="153"/>
      <c r="H30" s="105"/>
      <c r="I30" s="105"/>
      <c r="J30" s="105"/>
    </row>
    <row r="31" spans="2:10" s="26" customFormat="1" ht="14.65" x14ac:dyDescent="0.3">
      <c r="B31" s="39" t="s">
        <v>3</v>
      </c>
      <c r="C31" s="39"/>
      <c r="D31" s="39"/>
      <c r="E31" s="40"/>
      <c r="F31" s="40"/>
      <c r="G31" s="163"/>
      <c r="H31" s="40"/>
      <c r="I31" s="40"/>
      <c r="J31" s="40"/>
    </row>
    <row r="32" spans="2:10" s="26" customFormat="1" ht="3" customHeight="1" x14ac:dyDescent="0.3">
      <c r="B32" s="105"/>
      <c r="C32" s="105"/>
      <c r="D32" s="105"/>
      <c r="E32" s="105"/>
      <c r="F32" s="105"/>
      <c r="G32" s="153"/>
      <c r="H32" s="105"/>
      <c r="I32" s="105"/>
      <c r="J32" s="105"/>
    </row>
    <row r="33" spans="2:11" s="26" customFormat="1" x14ac:dyDescent="0.3">
      <c r="B33" s="44" t="s">
        <v>5</v>
      </c>
      <c r="C33" s="44"/>
      <c r="D33" s="44"/>
      <c r="E33" s="44" t="s">
        <v>7</v>
      </c>
      <c r="F33" s="44"/>
      <c r="G33" s="165" t="s">
        <v>11</v>
      </c>
      <c r="H33" s="46" t="s">
        <v>6</v>
      </c>
      <c r="I33" s="46" t="s">
        <v>9</v>
      </c>
      <c r="J33" s="45" t="s">
        <v>238</v>
      </c>
    </row>
    <row r="34" spans="2:11" s="26" customFormat="1" ht="3" customHeight="1" x14ac:dyDescent="0.3">
      <c r="B34" s="130"/>
      <c r="C34" s="130"/>
      <c r="D34" s="130"/>
      <c r="E34" s="130"/>
      <c r="F34" s="105"/>
      <c r="G34" s="176"/>
      <c r="H34" s="130"/>
      <c r="I34" s="130"/>
      <c r="J34" s="105"/>
    </row>
    <row r="35" spans="2:11" s="26" customFormat="1" ht="27.75" x14ac:dyDescent="0.3">
      <c r="B35" s="42" t="s">
        <v>314</v>
      </c>
      <c r="C35" s="42"/>
      <c r="D35" s="105"/>
      <c r="E35" s="42" t="s">
        <v>98</v>
      </c>
      <c r="F35" s="105"/>
      <c r="G35" s="184" t="str">
        <f>+IF(ISNUMBER(Caquaria),Vaquaria*Naquaria*Frep*Caquaria*Fwater*Fmarket/1000000,"??")</f>
        <v>??</v>
      </c>
      <c r="H35" s="47" t="s">
        <v>63</v>
      </c>
      <c r="I35" s="134" t="s">
        <v>12</v>
      </c>
      <c r="J35" s="238" t="s">
        <v>315</v>
      </c>
      <c r="K35" s="177"/>
    </row>
    <row r="36" spans="2:11" s="26" customFormat="1" x14ac:dyDescent="0.3">
      <c r="B36" s="42"/>
      <c r="C36" s="42"/>
      <c r="D36" s="105"/>
      <c r="E36" s="42"/>
      <c r="F36" s="105"/>
      <c r="G36" s="178"/>
      <c r="H36" s="47"/>
      <c r="I36" s="134"/>
      <c r="J36" s="43"/>
    </row>
    <row r="37" spans="2:11" s="26" customFormat="1" x14ac:dyDescent="0.3">
      <c r="B37" s="56" t="s">
        <v>68</v>
      </c>
      <c r="C37" s="56"/>
      <c r="D37" s="56"/>
      <c r="G37" s="159"/>
    </row>
    <row r="38" spans="2:11" s="26" customFormat="1" x14ac:dyDescent="0.3">
      <c r="G38" s="159"/>
    </row>
    <row r="39" spans="2:11" s="26" customFormat="1" x14ac:dyDescent="0.3">
      <c r="G39" s="159"/>
    </row>
    <row r="40" spans="2:11" s="26" customFormat="1" x14ac:dyDescent="0.3">
      <c r="G40" s="159"/>
    </row>
    <row r="41" spans="2:11" s="26" customFormat="1" x14ac:dyDescent="0.3">
      <c r="G41" s="159"/>
    </row>
    <row r="42" spans="2:11" s="26" customFormat="1" x14ac:dyDescent="0.3">
      <c r="G42" s="159"/>
    </row>
    <row r="43" spans="2:11" s="26" customFormat="1" x14ac:dyDescent="0.3">
      <c r="G43" s="159"/>
    </row>
    <row r="44" spans="2:11" s="26" customFormat="1" x14ac:dyDescent="0.3">
      <c r="G44" s="159"/>
    </row>
    <row r="45" spans="2:11" s="26" customFormat="1" x14ac:dyDescent="0.3">
      <c r="G45" s="159"/>
    </row>
    <row r="46" spans="2:11" s="26" customFormat="1" x14ac:dyDescent="0.3">
      <c r="G46" s="159"/>
    </row>
    <row r="47" spans="2:11" s="26" customFormat="1" x14ac:dyDescent="0.3">
      <c r="G47" s="159"/>
    </row>
    <row r="48" spans="2:11" s="26" customFormat="1" x14ac:dyDescent="0.3">
      <c r="G48" s="159"/>
    </row>
    <row r="49" spans="7:7" s="26" customFormat="1" x14ac:dyDescent="0.3">
      <c r="G49" s="159"/>
    </row>
    <row r="50" spans="7:7" s="26" customFormat="1" x14ac:dyDescent="0.3">
      <c r="G50" s="159"/>
    </row>
    <row r="51" spans="7:7" s="26" customFormat="1" x14ac:dyDescent="0.3">
      <c r="G51" s="159"/>
    </row>
    <row r="52" spans="7:7" s="26" customFormat="1" x14ac:dyDescent="0.3">
      <c r="G52" s="159"/>
    </row>
    <row r="53" spans="7:7" s="26" customFormat="1" x14ac:dyDescent="0.3">
      <c r="G53" s="159"/>
    </row>
    <row r="54" spans="7:7" s="26" customFormat="1" x14ac:dyDescent="0.3">
      <c r="G54" s="159"/>
    </row>
    <row r="55" spans="7:7" s="26" customFormat="1" x14ac:dyDescent="0.3">
      <c r="G55" s="159"/>
    </row>
    <row r="56" spans="7:7" s="26" customFormat="1" x14ac:dyDescent="0.3">
      <c r="G56" s="159"/>
    </row>
    <row r="57" spans="7:7" s="26" customFormat="1" x14ac:dyDescent="0.3">
      <c r="G57" s="159"/>
    </row>
    <row r="58" spans="7:7" s="26" customFormat="1" x14ac:dyDescent="0.3">
      <c r="G58" s="159"/>
    </row>
    <row r="59" spans="7:7" s="26" customFormat="1" x14ac:dyDescent="0.3">
      <c r="G59" s="159"/>
    </row>
    <row r="60" spans="7:7" s="26" customFormat="1" x14ac:dyDescent="0.3">
      <c r="G60" s="159"/>
    </row>
    <row r="61" spans="7:7" s="26" customFormat="1" x14ac:dyDescent="0.3">
      <c r="G61" s="159"/>
    </row>
    <row r="62" spans="7:7" s="26" customFormat="1" x14ac:dyDescent="0.3">
      <c r="G62" s="159"/>
    </row>
    <row r="63" spans="7:7" s="26" customFormat="1" x14ac:dyDescent="0.3">
      <c r="G63" s="159"/>
    </row>
    <row r="64" spans="7:7" s="26" customFormat="1" x14ac:dyDescent="0.3">
      <c r="G64" s="159"/>
    </row>
    <row r="65" spans="7:7" s="26" customFormat="1" x14ac:dyDescent="0.3">
      <c r="G65" s="159"/>
    </row>
    <row r="66" spans="7:7" s="26" customFormat="1" x14ac:dyDescent="0.3">
      <c r="G66" s="159"/>
    </row>
    <row r="67" spans="7:7" s="26" customFormat="1" x14ac:dyDescent="0.3">
      <c r="G67" s="159"/>
    </row>
    <row r="68" spans="7:7" s="26" customFormat="1" x14ac:dyDescent="0.3">
      <c r="G68" s="159"/>
    </row>
    <row r="69" spans="7:7" s="26" customFormat="1" x14ac:dyDescent="0.3">
      <c r="G69" s="159"/>
    </row>
    <row r="70" spans="7:7" s="26" customFormat="1" x14ac:dyDescent="0.3">
      <c r="G70" s="159"/>
    </row>
    <row r="71" spans="7:7" s="26" customFormat="1" x14ac:dyDescent="0.3">
      <c r="G71" s="159"/>
    </row>
    <row r="72" spans="7:7" s="26" customFormat="1" x14ac:dyDescent="0.3">
      <c r="G72" s="159"/>
    </row>
    <row r="73" spans="7:7" s="26" customFormat="1" x14ac:dyDescent="0.3">
      <c r="G73" s="159"/>
    </row>
    <row r="74" spans="7:7" s="26" customFormat="1" x14ac:dyDescent="0.3">
      <c r="G74" s="159"/>
    </row>
    <row r="75" spans="7:7" s="26" customFormat="1" x14ac:dyDescent="0.3">
      <c r="G75" s="159"/>
    </row>
    <row r="76" spans="7:7" s="26" customFormat="1" x14ac:dyDescent="0.3">
      <c r="G76" s="159"/>
    </row>
    <row r="77" spans="7:7" s="26" customFormat="1" x14ac:dyDescent="0.3">
      <c r="G77" s="159"/>
    </row>
    <row r="78" spans="7:7" s="26" customFormat="1" x14ac:dyDescent="0.3">
      <c r="G78" s="159"/>
    </row>
    <row r="79" spans="7:7" s="26" customFormat="1" x14ac:dyDescent="0.3">
      <c r="G79" s="159"/>
    </row>
    <row r="80" spans="7:7" s="26" customFormat="1" x14ac:dyDescent="0.3">
      <c r="G80" s="159"/>
    </row>
    <row r="81" spans="7:7" s="26" customFormat="1" x14ac:dyDescent="0.3">
      <c r="G81" s="159"/>
    </row>
    <row r="82" spans="7:7" s="26" customFormat="1" x14ac:dyDescent="0.3">
      <c r="G82" s="159"/>
    </row>
    <row r="83" spans="7:7" s="26" customFormat="1" x14ac:dyDescent="0.3">
      <c r="G83" s="159"/>
    </row>
    <row r="84" spans="7:7" s="26" customFormat="1" x14ac:dyDescent="0.3">
      <c r="G84" s="159"/>
    </row>
    <row r="85" spans="7:7" s="26" customFormat="1" x14ac:dyDescent="0.3">
      <c r="G85" s="159"/>
    </row>
    <row r="86" spans="7:7" s="26" customFormat="1" x14ac:dyDescent="0.3">
      <c r="G86" s="159"/>
    </row>
    <row r="87" spans="7:7" s="26" customFormat="1" x14ac:dyDescent="0.3">
      <c r="G87" s="159"/>
    </row>
    <row r="88" spans="7:7" s="26" customFormat="1" x14ac:dyDescent="0.3">
      <c r="G88" s="159"/>
    </row>
    <row r="89" spans="7:7" s="26" customFormat="1" x14ac:dyDescent="0.3">
      <c r="G89" s="159"/>
    </row>
    <row r="90" spans="7:7" s="26" customFormat="1" x14ac:dyDescent="0.3">
      <c r="G90" s="159"/>
    </row>
    <row r="91" spans="7:7" s="26" customFormat="1" x14ac:dyDescent="0.3">
      <c r="G91" s="159"/>
    </row>
    <row r="92" spans="7:7" s="26" customFormat="1" x14ac:dyDescent="0.3">
      <c r="G92" s="159"/>
    </row>
    <row r="93" spans="7:7" s="26" customFormat="1" x14ac:dyDescent="0.3">
      <c r="G93" s="159"/>
    </row>
    <row r="94" spans="7:7" s="26" customFormat="1" x14ac:dyDescent="0.3">
      <c r="G94" s="159"/>
    </row>
    <row r="95" spans="7:7" s="26" customFormat="1" x14ac:dyDescent="0.3">
      <c r="G95" s="159"/>
    </row>
    <row r="96" spans="7:7" s="26" customFormat="1" x14ac:dyDescent="0.3">
      <c r="G96" s="159"/>
    </row>
    <row r="97" spans="7:7" s="26" customFormat="1" x14ac:dyDescent="0.3">
      <c r="G97" s="159"/>
    </row>
    <row r="98" spans="7:7" s="26" customFormat="1" x14ac:dyDescent="0.3">
      <c r="G98" s="159"/>
    </row>
    <row r="99" spans="7:7" s="26" customFormat="1" x14ac:dyDescent="0.3">
      <c r="G99" s="159"/>
    </row>
    <row r="100" spans="7:7" s="26" customFormat="1" x14ac:dyDescent="0.3">
      <c r="G100" s="159"/>
    </row>
    <row r="101" spans="7:7" s="26" customFormat="1" x14ac:dyDescent="0.3">
      <c r="G101" s="159"/>
    </row>
    <row r="102" spans="7:7" s="26" customFormat="1" x14ac:dyDescent="0.3">
      <c r="G102" s="159"/>
    </row>
    <row r="103" spans="7:7" s="26" customFormat="1" x14ac:dyDescent="0.3">
      <c r="G103" s="159"/>
    </row>
    <row r="104" spans="7:7" s="26" customFormat="1" x14ac:dyDescent="0.3">
      <c r="G104" s="159"/>
    </row>
    <row r="105" spans="7:7" s="26" customFormat="1" x14ac:dyDescent="0.3">
      <c r="G105" s="159"/>
    </row>
    <row r="106" spans="7:7" s="26" customFormat="1" x14ac:dyDescent="0.3">
      <c r="G106" s="159"/>
    </row>
    <row r="107" spans="7:7" s="26" customFormat="1" x14ac:dyDescent="0.3">
      <c r="G107" s="159"/>
    </row>
    <row r="108" spans="7:7" s="26" customFormat="1" x14ac:dyDescent="0.3">
      <c r="G108" s="159"/>
    </row>
    <row r="109" spans="7:7" s="26" customFormat="1" x14ac:dyDescent="0.3">
      <c r="G109" s="159"/>
    </row>
    <row r="110" spans="7:7" s="26" customFormat="1" x14ac:dyDescent="0.3">
      <c r="G110" s="159"/>
    </row>
    <row r="111" spans="7:7" s="26" customFormat="1" x14ac:dyDescent="0.3">
      <c r="G111" s="159"/>
    </row>
    <row r="112" spans="7:7" s="26" customFormat="1" x14ac:dyDescent="0.3">
      <c r="G112" s="159"/>
    </row>
    <row r="113" spans="7:7" s="26" customFormat="1" x14ac:dyDescent="0.3">
      <c r="G113" s="159"/>
    </row>
    <row r="114" spans="7:7" s="26" customFormat="1" x14ac:dyDescent="0.3">
      <c r="G114" s="159"/>
    </row>
    <row r="115" spans="7:7" s="26" customFormat="1" x14ac:dyDescent="0.3">
      <c r="G115" s="159"/>
    </row>
    <row r="116" spans="7:7" s="26" customFormat="1" x14ac:dyDescent="0.3">
      <c r="G116" s="159"/>
    </row>
    <row r="117" spans="7:7" s="26" customFormat="1" x14ac:dyDescent="0.3">
      <c r="G117" s="159"/>
    </row>
    <row r="118" spans="7:7" s="26" customFormat="1" x14ac:dyDescent="0.3">
      <c r="G118" s="159"/>
    </row>
    <row r="119" spans="7:7" s="26" customFormat="1" x14ac:dyDescent="0.3">
      <c r="G119" s="159"/>
    </row>
    <row r="120" spans="7:7" s="26" customFormat="1" x14ac:dyDescent="0.3">
      <c r="G120" s="159"/>
    </row>
    <row r="121" spans="7:7" s="26" customFormat="1" x14ac:dyDescent="0.3">
      <c r="G121" s="159"/>
    </row>
    <row r="122" spans="7:7" s="26" customFormat="1" x14ac:dyDescent="0.3">
      <c r="G122" s="159"/>
    </row>
    <row r="123" spans="7:7" s="26" customFormat="1" x14ac:dyDescent="0.3">
      <c r="G123" s="159"/>
    </row>
    <row r="124" spans="7:7" s="26" customFormat="1" x14ac:dyDescent="0.3">
      <c r="G124" s="159"/>
    </row>
    <row r="125" spans="7:7" s="26" customFormat="1" x14ac:dyDescent="0.3">
      <c r="G125" s="159"/>
    </row>
    <row r="126" spans="7:7" s="26" customFormat="1" x14ac:dyDescent="0.3">
      <c r="G126" s="159"/>
    </row>
    <row r="127" spans="7:7" s="26" customFormat="1" x14ac:dyDescent="0.3">
      <c r="G127" s="159"/>
    </row>
    <row r="128" spans="7:7" s="26" customFormat="1" x14ac:dyDescent="0.3">
      <c r="G128" s="159"/>
    </row>
    <row r="129" spans="7:7" s="26" customFormat="1" x14ac:dyDescent="0.3">
      <c r="G129" s="159"/>
    </row>
    <row r="130" spans="7:7" s="26" customFormat="1" x14ac:dyDescent="0.3">
      <c r="G130" s="159"/>
    </row>
    <row r="131" spans="7:7" s="26" customFormat="1" x14ac:dyDescent="0.3">
      <c r="G131" s="159"/>
    </row>
    <row r="132" spans="7:7" s="26" customFormat="1" x14ac:dyDescent="0.3">
      <c r="G132" s="159"/>
    </row>
    <row r="133" spans="7:7" s="26" customFormat="1" x14ac:dyDescent="0.3">
      <c r="G133" s="159"/>
    </row>
    <row r="134" spans="7:7" s="26" customFormat="1" x14ac:dyDescent="0.3">
      <c r="G134" s="159"/>
    </row>
    <row r="135" spans="7:7" s="26" customFormat="1" x14ac:dyDescent="0.3">
      <c r="G135" s="159"/>
    </row>
    <row r="136" spans="7:7" s="26" customFormat="1" x14ac:dyDescent="0.3">
      <c r="G136" s="159"/>
    </row>
    <row r="137" spans="7:7" s="26" customFormat="1" x14ac:dyDescent="0.3">
      <c r="G137" s="159"/>
    </row>
    <row r="138" spans="7:7" s="26" customFormat="1" x14ac:dyDescent="0.3">
      <c r="G138" s="159"/>
    </row>
    <row r="139" spans="7:7" s="26" customFormat="1" x14ac:dyDescent="0.3">
      <c r="G139" s="159"/>
    </row>
    <row r="140" spans="7:7" s="26" customFormat="1" x14ac:dyDescent="0.3">
      <c r="G140" s="159"/>
    </row>
    <row r="141" spans="7:7" s="26" customFormat="1" x14ac:dyDescent="0.3">
      <c r="G141" s="159"/>
    </row>
    <row r="142" spans="7:7" s="26" customFormat="1" x14ac:dyDescent="0.3">
      <c r="G142" s="159"/>
    </row>
    <row r="143" spans="7:7" s="26" customFormat="1" x14ac:dyDescent="0.3">
      <c r="G143" s="159"/>
    </row>
    <row r="144" spans="7:7" s="26" customFormat="1" x14ac:dyDescent="0.3">
      <c r="G144" s="159"/>
    </row>
    <row r="145" spans="7:7" s="26" customFormat="1" x14ac:dyDescent="0.3">
      <c r="G145" s="159"/>
    </row>
    <row r="146" spans="7:7" s="26" customFormat="1" x14ac:dyDescent="0.3">
      <c r="G146" s="159"/>
    </row>
    <row r="147" spans="7:7" s="26" customFormat="1" x14ac:dyDescent="0.3">
      <c r="G147" s="159"/>
    </row>
    <row r="148" spans="7:7" s="26" customFormat="1" x14ac:dyDescent="0.3">
      <c r="G148" s="159"/>
    </row>
    <row r="149" spans="7:7" s="26" customFormat="1" x14ac:dyDescent="0.3">
      <c r="G149" s="159"/>
    </row>
    <row r="150" spans="7:7" s="26" customFormat="1" x14ac:dyDescent="0.3">
      <c r="G150" s="159"/>
    </row>
    <row r="151" spans="7:7" s="26" customFormat="1" x14ac:dyDescent="0.3">
      <c r="G151" s="159"/>
    </row>
    <row r="152" spans="7:7" s="26" customFormat="1" x14ac:dyDescent="0.3">
      <c r="G152" s="159"/>
    </row>
    <row r="153" spans="7:7" s="26" customFormat="1" x14ac:dyDescent="0.3">
      <c r="G153" s="159"/>
    </row>
    <row r="154" spans="7:7" s="26" customFormat="1" x14ac:dyDescent="0.3">
      <c r="G154" s="159"/>
    </row>
    <row r="155" spans="7:7" s="26" customFormat="1" x14ac:dyDescent="0.3">
      <c r="G155" s="159"/>
    </row>
    <row r="156" spans="7:7" s="26" customFormat="1" x14ac:dyDescent="0.3">
      <c r="G156" s="159"/>
    </row>
    <row r="157" spans="7:7" s="26" customFormat="1" x14ac:dyDescent="0.3">
      <c r="G157" s="159"/>
    </row>
    <row r="158" spans="7:7" s="26" customFormat="1" x14ac:dyDescent="0.3">
      <c r="G158" s="159"/>
    </row>
    <row r="159" spans="7:7" s="26" customFormat="1" x14ac:dyDescent="0.3">
      <c r="G159" s="159"/>
    </row>
    <row r="160" spans="7:7" s="26" customFormat="1" x14ac:dyDescent="0.3">
      <c r="G160" s="159"/>
    </row>
    <row r="161" spans="7:7" s="26" customFormat="1" x14ac:dyDescent="0.3">
      <c r="G161" s="159"/>
    </row>
    <row r="162" spans="7:7" s="26" customFormat="1" x14ac:dyDescent="0.3">
      <c r="G162" s="159"/>
    </row>
    <row r="163" spans="7:7" s="26" customFormat="1" x14ac:dyDescent="0.3">
      <c r="G163" s="159"/>
    </row>
    <row r="164" spans="7:7" s="26" customFormat="1" x14ac:dyDescent="0.3">
      <c r="G164" s="159"/>
    </row>
    <row r="165" spans="7:7" s="26" customFormat="1" x14ac:dyDescent="0.3">
      <c r="G165" s="159"/>
    </row>
    <row r="166" spans="7:7" s="26" customFormat="1" x14ac:dyDescent="0.3">
      <c r="G166" s="159"/>
    </row>
    <row r="167" spans="7:7" s="26" customFormat="1" x14ac:dyDescent="0.3">
      <c r="G167" s="159"/>
    </row>
    <row r="168" spans="7:7" s="26" customFormat="1" x14ac:dyDescent="0.3">
      <c r="G168" s="159"/>
    </row>
    <row r="169" spans="7:7" s="26" customFormat="1" x14ac:dyDescent="0.3">
      <c r="G169" s="159"/>
    </row>
    <row r="170" spans="7:7" s="26" customFormat="1" x14ac:dyDescent="0.3">
      <c r="G170" s="159"/>
    </row>
    <row r="171" spans="7:7" s="26" customFormat="1" x14ac:dyDescent="0.3">
      <c r="G171" s="159"/>
    </row>
    <row r="172" spans="7:7" s="26" customFormat="1" x14ac:dyDescent="0.3">
      <c r="G172" s="159"/>
    </row>
    <row r="173" spans="7:7" s="26" customFormat="1" x14ac:dyDescent="0.3">
      <c r="G173" s="159"/>
    </row>
    <row r="174" spans="7:7" s="26" customFormat="1" x14ac:dyDescent="0.3">
      <c r="G174" s="159"/>
    </row>
    <row r="175" spans="7:7" s="26" customFormat="1" x14ac:dyDescent="0.3">
      <c r="G175" s="159"/>
    </row>
    <row r="176" spans="7:7" s="26" customFormat="1" x14ac:dyDescent="0.3">
      <c r="G176" s="159"/>
    </row>
    <row r="177" spans="7:7" s="26" customFormat="1" x14ac:dyDescent="0.3">
      <c r="G177" s="159"/>
    </row>
    <row r="178" spans="7:7" s="26" customFormat="1" x14ac:dyDescent="0.3">
      <c r="G178" s="159"/>
    </row>
    <row r="179" spans="7:7" s="26" customFormat="1" x14ac:dyDescent="0.3">
      <c r="G179" s="159"/>
    </row>
    <row r="180" spans="7:7" s="26" customFormat="1" x14ac:dyDescent="0.3">
      <c r="G180" s="159"/>
    </row>
    <row r="181" spans="7:7" s="26" customFormat="1" x14ac:dyDescent="0.3">
      <c r="G181" s="159"/>
    </row>
    <row r="182" spans="7:7" s="26" customFormat="1" x14ac:dyDescent="0.3">
      <c r="G182" s="159"/>
    </row>
    <row r="183" spans="7:7" s="26" customFormat="1" x14ac:dyDescent="0.3">
      <c r="G183" s="159"/>
    </row>
    <row r="184" spans="7:7" s="26" customFormat="1" x14ac:dyDescent="0.3">
      <c r="G184" s="159"/>
    </row>
    <row r="185" spans="7:7" s="26" customFormat="1" x14ac:dyDescent="0.3">
      <c r="G185" s="159"/>
    </row>
    <row r="186" spans="7:7" s="26" customFormat="1" x14ac:dyDescent="0.3">
      <c r="G186" s="159"/>
    </row>
    <row r="187" spans="7:7" s="26" customFormat="1" x14ac:dyDescent="0.3">
      <c r="G187" s="159"/>
    </row>
    <row r="188" spans="7:7" s="26" customFormat="1" x14ac:dyDescent="0.3">
      <c r="G188" s="159"/>
    </row>
    <row r="189" spans="7:7" s="26" customFormat="1" x14ac:dyDescent="0.3">
      <c r="G189" s="159"/>
    </row>
    <row r="190" spans="7:7" s="26" customFormat="1" x14ac:dyDescent="0.3">
      <c r="G190" s="159"/>
    </row>
    <row r="191" spans="7:7" s="26" customFormat="1" x14ac:dyDescent="0.3">
      <c r="G191" s="159"/>
    </row>
    <row r="192" spans="7:7" s="26" customFormat="1" x14ac:dyDescent="0.3">
      <c r="G192" s="159"/>
    </row>
    <row r="193" spans="7:7" s="26" customFormat="1" x14ac:dyDescent="0.3">
      <c r="G193" s="159"/>
    </row>
    <row r="194" spans="7:7" s="26" customFormat="1" x14ac:dyDescent="0.3">
      <c r="G194" s="159"/>
    </row>
    <row r="195" spans="7:7" s="26" customFormat="1" x14ac:dyDescent="0.3">
      <c r="G195" s="159"/>
    </row>
    <row r="196" spans="7:7" s="26" customFormat="1" x14ac:dyDescent="0.3">
      <c r="G196" s="159"/>
    </row>
    <row r="197" spans="7:7" s="26" customFormat="1" x14ac:dyDescent="0.3">
      <c r="G197" s="159"/>
    </row>
    <row r="198" spans="7:7" s="26" customFormat="1" x14ac:dyDescent="0.3">
      <c r="G198" s="159"/>
    </row>
    <row r="199" spans="7:7" s="26" customFormat="1" x14ac:dyDescent="0.3">
      <c r="G199" s="159"/>
    </row>
    <row r="200" spans="7:7" s="26" customFormat="1" x14ac:dyDescent="0.3">
      <c r="G200" s="159"/>
    </row>
    <row r="201" spans="7:7" s="26" customFormat="1" x14ac:dyDescent="0.3">
      <c r="G201" s="159"/>
    </row>
    <row r="202" spans="7:7" s="26" customFormat="1" x14ac:dyDescent="0.3">
      <c r="G202" s="159"/>
    </row>
    <row r="203" spans="7:7" s="26" customFormat="1" x14ac:dyDescent="0.3">
      <c r="G203" s="159"/>
    </row>
    <row r="204" spans="7:7" s="26" customFormat="1" x14ac:dyDescent="0.3">
      <c r="G204" s="159"/>
    </row>
    <row r="205" spans="7:7" s="26" customFormat="1" x14ac:dyDescent="0.3">
      <c r="G205" s="159"/>
    </row>
    <row r="206" spans="7:7" s="26" customFormat="1" x14ac:dyDescent="0.3">
      <c r="G206" s="159"/>
    </row>
    <row r="207" spans="7:7" s="26" customFormat="1" x14ac:dyDescent="0.3">
      <c r="G207" s="159"/>
    </row>
    <row r="208" spans="7:7" s="26" customFormat="1" x14ac:dyDescent="0.3">
      <c r="G208" s="159"/>
    </row>
    <row r="209" spans="7:7" s="26" customFormat="1" x14ac:dyDescent="0.3">
      <c r="G209" s="159"/>
    </row>
    <row r="210" spans="7:7" s="26" customFormat="1" x14ac:dyDescent="0.3">
      <c r="G210" s="159"/>
    </row>
    <row r="211" spans="7:7" s="26" customFormat="1" x14ac:dyDescent="0.3">
      <c r="G211" s="159"/>
    </row>
    <row r="212" spans="7:7" s="26" customFormat="1" x14ac:dyDescent="0.3">
      <c r="G212" s="159"/>
    </row>
    <row r="213" spans="7:7" s="26" customFormat="1" x14ac:dyDescent="0.3">
      <c r="G213" s="159"/>
    </row>
    <row r="214" spans="7:7" s="26" customFormat="1" x14ac:dyDescent="0.3">
      <c r="G214" s="159"/>
    </row>
    <row r="215" spans="7:7" s="26" customFormat="1" x14ac:dyDescent="0.3">
      <c r="G215" s="159"/>
    </row>
    <row r="216" spans="7:7" s="26" customFormat="1" x14ac:dyDescent="0.3">
      <c r="G216" s="159"/>
    </row>
    <row r="217" spans="7:7" s="26" customFormat="1" x14ac:dyDescent="0.3">
      <c r="G217" s="159"/>
    </row>
    <row r="218" spans="7:7" s="26" customFormat="1" x14ac:dyDescent="0.3">
      <c r="G218" s="159"/>
    </row>
    <row r="219" spans="7:7" s="26" customFormat="1" x14ac:dyDescent="0.3">
      <c r="G219" s="159"/>
    </row>
    <row r="220" spans="7:7" s="26" customFormat="1" x14ac:dyDescent="0.3">
      <c r="G220" s="159"/>
    </row>
    <row r="221" spans="7:7" s="26" customFormat="1" x14ac:dyDescent="0.3">
      <c r="G221" s="159"/>
    </row>
    <row r="222" spans="7:7" s="26" customFormat="1" x14ac:dyDescent="0.3">
      <c r="G222" s="159"/>
    </row>
    <row r="223" spans="7:7" s="26" customFormat="1" x14ac:dyDescent="0.3">
      <c r="G223" s="159"/>
    </row>
    <row r="224" spans="7:7" s="26" customFormat="1" x14ac:dyDescent="0.3">
      <c r="G224" s="159"/>
    </row>
    <row r="225" spans="7:7" s="26" customFormat="1" x14ac:dyDescent="0.3">
      <c r="G225" s="159"/>
    </row>
    <row r="226" spans="7:7" s="26" customFormat="1" x14ac:dyDescent="0.3">
      <c r="G226" s="159"/>
    </row>
    <row r="227" spans="7:7" s="26" customFormat="1" x14ac:dyDescent="0.3">
      <c r="G227" s="159"/>
    </row>
    <row r="228" spans="7:7" s="26" customFormat="1" x14ac:dyDescent="0.3">
      <c r="G228" s="159"/>
    </row>
    <row r="229" spans="7:7" s="26" customFormat="1" x14ac:dyDescent="0.3">
      <c r="G229" s="159"/>
    </row>
    <row r="230" spans="7:7" s="26" customFormat="1" x14ac:dyDescent="0.3">
      <c r="G230" s="159"/>
    </row>
    <row r="231" spans="7:7" s="26" customFormat="1" x14ac:dyDescent="0.3">
      <c r="G231" s="159"/>
    </row>
    <row r="232" spans="7:7" s="26" customFormat="1" x14ac:dyDescent="0.3">
      <c r="G232" s="159"/>
    </row>
    <row r="233" spans="7:7" s="26" customFormat="1" x14ac:dyDescent="0.3">
      <c r="G233" s="159"/>
    </row>
    <row r="234" spans="7:7" s="26" customFormat="1" x14ac:dyDescent="0.3">
      <c r="G234" s="159"/>
    </row>
    <row r="235" spans="7:7" s="26" customFormat="1" x14ac:dyDescent="0.3">
      <c r="G235" s="159"/>
    </row>
    <row r="236" spans="7:7" s="26" customFormat="1" x14ac:dyDescent="0.3">
      <c r="G236" s="159"/>
    </row>
    <row r="237" spans="7:7" s="26" customFormat="1" x14ac:dyDescent="0.3">
      <c r="G237" s="159"/>
    </row>
    <row r="238" spans="7:7" s="26" customFormat="1" x14ac:dyDescent="0.3">
      <c r="G238" s="159"/>
    </row>
    <row r="239" spans="7:7" s="26" customFormat="1" x14ac:dyDescent="0.3">
      <c r="G239" s="159"/>
    </row>
    <row r="240" spans="7:7" s="26" customFormat="1" x14ac:dyDescent="0.3">
      <c r="G240" s="159"/>
    </row>
    <row r="241" spans="7:7" s="26" customFormat="1" x14ac:dyDescent="0.3">
      <c r="G241" s="159"/>
    </row>
    <row r="242" spans="7:7" s="26" customFormat="1" x14ac:dyDescent="0.3">
      <c r="G242" s="159"/>
    </row>
    <row r="243" spans="7:7" s="26" customFormat="1" x14ac:dyDescent="0.3">
      <c r="G243" s="159"/>
    </row>
    <row r="244" spans="7:7" s="26" customFormat="1" x14ac:dyDescent="0.3">
      <c r="G244" s="159"/>
    </row>
    <row r="245" spans="7:7" s="26" customFormat="1" x14ac:dyDescent="0.3">
      <c r="G245" s="159"/>
    </row>
    <row r="246" spans="7:7" s="26" customFormat="1" x14ac:dyDescent="0.3">
      <c r="G246" s="159"/>
    </row>
    <row r="247" spans="7:7" s="26" customFormat="1" x14ac:dyDescent="0.3">
      <c r="G247" s="159"/>
    </row>
    <row r="248" spans="7:7" s="26" customFormat="1" x14ac:dyDescent="0.3">
      <c r="G248" s="159"/>
    </row>
    <row r="249" spans="7:7" s="26" customFormat="1" x14ac:dyDescent="0.3">
      <c r="G249" s="159"/>
    </row>
    <row r="250" spans="7:7" s="26" customFormat="1" x14ac:dyDescent="0.3">
      <c r="G250" s="159"/>
    </row>
    <row r="251" spans="7:7" s="26" customFormat="1" x14ac:dyDescent="0.3">
      <c r="G251" s="159"/>
    </row>
    <row r="252" spans="7:7" s="26" customFormat="1" x14ac:dyDescent="0.3">
      <c r="G252" s="159"/>
    </row>
    <row r="253" spans="7:7" s="26" customFormat="1" x14ac:dyDescent="0.3">
      <c r="G253" s="159"/>
    </row>
    <row r="254" spans="7:7" s="26" customFormat="1" x14ac:dyDescent="0.3">
      <c r="G254" s="159"/>
    </row>
    <row r="255" spans="7:7" s="26" customFormat="1" x14ac:dyDescent="0.3">
      <c r="G255" s="159"/>
    </row>
    <row r="256" spans="7:7" s="26" customFormat="1" x14ac:dyDescent="0.3">
      <c r="G256" s="159"/>
    </row>
    <row r="257" spans="7:7" s="26" customFormat="1" x14ac:dyDescent="0.3">
      <c r="G257" s="159"/>
    </row>
    <row r="258" spans="7:7" s="26" customFormat="1" x14ac:dyDescent="0.3">
      <c r="G258" s="159"/>
    </row>
    <row r="259" spans="7:7" s="26" customFormat="1" x14ac:dyDescent="0.3">
      <c r="G259" s="159"/>
    </row>
    <row r="260" spans="7:7" s="26" customFormat="1" x14ac:dyDescent="0.3">
      <c r="G260" s="159"/>
    </row>
    <row r="261" spans="7:7" s="26" customFormat="1" x14ac:dyDescent="0.3">
      <c r="G261" s="159"/>
    </row>
    <row r="262" spans="7:7" s="26" customFormat="1" x14ac:dyDescent="0.3">
      <c r="G262" s="159"/>
    </row>
    <row r="263" spans="7:7" s="26" customFormat="1" x14ac:dyDescent="0.3">
      <c r="G263" s="159"/>
    </row>
    <row r="264" spans="7:7" s="26" customFormat="1" x14ac:dyDescent="0.3">
      <c r="G264" s="159"/>
    </row>
    <row r="265" spans="7:7" s="26" customFormat="1" x14ac:dyDescent="0.3">
      <c r="G265" s="159"/>
    </row>
    <row r="266" spans="7:7" s="26" customFormat="1" x14ac:dyDescent="0.3">
      <c r="G266" s="159"/>
    </row>
    <row r="267" spans="7:7" s="26" customFormat="1" x14ac:dyDescent="0.3">
      <c r="G267" s="159"/>
    </row>
    <row r="268" spans="7:7" s="26" customFormat="1" x14ac:dyDescent="0.3">
      <c r="G268" s="159"/>
    </row>
    <row r="269" spans="7:7" s="26" customFormat="1" x14ac:dyDescent="0.3">
      <c r="G269" s="159"/>
    </row>
    <row r="270" spans="7:7" s="26" customFormat="1" x14ac:dyDescent="0.3">
      <c r="G270" s="159"/>
    </row>
    <row r="271" spans="7:7" s="26" customFormat="1" x14ac:dyDescent="0.3">
      <c r="G271" s="159"/>
    </row>
    <row r="272" spans="7:7" s="26" customFormat="1" x14ac:dyDescent="0.3">
      <c r="G272" s="159"/>
    </row>
    <row r="273" spans="7:7" s="26" customFormat="1" x14ac:dyDescent="0.3">
      <c r="G273" s="159"/>
    </row>
    <row r="274" spans="7:7" s="26" customFormat="1" x14ac:dyDescent="0.3">
      <c r="G274" s="159"/>
    </row>
    <row r="275" spans="7:7" s="26" customFormat="1" x14ac:dyDescent="0.3">
      <c r="G275" s="159"/>
    </row>
    <row r="276" spans="7:7" s="26" customFormat="1" x14ac:dyDescent="0.3">
      <c r="G276" s="159"/>
    </row>
    <row r="277" spans="7:7" s="26" customFormat="1" x14ac:dyDescent="0.3">
      <c r="G277" s="159"/>
    </row>
    <row r="278" spans="7:7" s="26" customFormat="1" x14ac:dyDescent="0.3">
      <c r="G278" s="159"/>
    </row>
    <row r="279" spans="7:7" s="26" customFormat="1" x14ac:dyDescent="0.3">
      <c r="G279" s="159"/>
    </row>
    <row r="280" spans="7:7" s="26" customFormat="1" x14ac:dyDescent="0.3">
      <c r="G280" s="159"/>
    </row>
    <row r="281" spans="7:7" s="26" customFormat="1" x14ac:dyDescent="0.3">
      <c r="G281" s="159"/>
    </row>
    <row r="282" spans="7:7" s="26" customFormat="1" x14ac:dyDescent="0.3">
      <c r="G282" s="159"/>
    </row>
    <row r="283" spans="7:7" s="26" customFormat="1" x14ac:dyDescent="0.3">
      <c r="G283" s="159"/>
    </row>
    <row r="284" spans="7:7" s="26" customFormat="1" x14ac:dyDescent="0.3">
      <c r="G284" s="159"/>
    </row>
    <row r="285" spans="7:7" s="26" customFormat="1" x14ac:dyDescent="0.3">
      <c r="G285" s="159"/>
    </row>
    <row r="286" spans="7:7" s="26" customFormat="1" x14ac:dyDescent="0.3">
      <c r="G286" s="159"/>
    </row>
    <row r="287" spans="7:7" s="26" customFormat="1" x14ac:dyDescent="0.3">
      <c r="G287" s="159"/>
    </row>
    <row r="288" spans="7:7" s="26" customFormat="1" x14ac:dyDescent="0.3">
      <c r="G288" s="159"/>
    </row>
    <row r="289" spans="7:7" s="26" customFormat="1" x14ac:dyDescent="0.3">
      <c r="G289" s="159"/>
    </row>
    <row r="290" spans="7:7" s="26" customFormat="1" x14ac:dyDescent="0.3">
      <c r="G290" s="159"/>
    </row>
    <row r="291" spans="7:7" s="26" customFormat="1" x14ac:dyDescent="0.3">
      <c r="G291" s="159"/>
    </row>
    <row r="292" spans="7:7" s="26" customFormat="1" x14ac:dyDescent="0.3">
      <c r="G292" s="159"/>
    </row>
    <row r="293" spans="7:7" s="26" customFormat="1" x14ac:dyDescent="0.3">
      <c r="G293" s="159"/>
    </row>
    <row r="294" spans="7:7" s="26" customFormat="1" x14ac:dyDescent="0.3">
      <c r="G294" s="159"/>
    </row>
    <row r="295" spans="7:7" s="26" customFormat="1" x14ac:dyDescent="0.3">
      <c r="G295" s="159"/>
    </row>
    <row r="296" spans="7:7" s="26" customFormat="1" x14ac:dyDescent="0.3">
      <c r="G296" s="159"/>
    </row>
    <row r="297" spans="7:7" s="26" customFormat="1" x14ac:dyDescent="0.3">
      <c r="G297" s="159"/>
    </row>
    <row r="298" spans="7:7" s="26" customFormat="1" x14ac:dyDescent="0.3">
      <c r="G298" s="159"/>
    </row>
    <row r="299" spans="7:7" s="26" customFormat="1" x14ac:dyDescent="0.3">
      <c r="G299" s="159"/>
    </row>
    <row r="300" spans="7:7" s="26" customFormat="1" x14ac:dyDescent="0.3">
      <c r="G300" s="159"/>
    </row>
    <row r="301" spans="7:7" s="26" customFormat="1" x14ac:dyDescent="0.3">
      <c r="G301" s="159"/>
    </row>
    <row r="302" spans="7:7" s="26" customFormat="1" x14ac:dyDescent="0.3">
      <c r="G302" s="159"/>
    </row>
    <row r="303" spans="7:7" s="26" customFormat="1" x14ac:dyDescent="0.3">
      <c r="G303" s="159"/>
    </row>
    <row r="304" spans="7:7" s="26" customFormat="1" x14ac:dyDescent="0.3">
      <c r="G304" s="159"/>
    </row>
    <row r="305" spans="7:7" s="26" customFormat="1" x14ac:dyDescent="0.3">
      <c r="G305" s="159"/>
    </row>
    <row r="306" spans="7:7" s="26" customFormat="1" x14ac:dyDescent="0.3">
      <c r="G306" s="159"/>
    </row>
    <row r="307" spans="7:7" s="26" customFormat="1" x14ac:dyDescent="0.3">
      <c r="G307" s="159"/>
    </row>
    <row r="308" spans="7:7" s="26" customFormat="1" x14ac:dyDescent="0.3">
      <c r="G308" s="159"/>
    </row>
    <row r="309" spans="7:7" s="26" customFormat="1" x14ac:dyDescent="0.3">
      <c r="G309" s="159"/>
    </row>
    <row r="310" spans="7:7" s="26" customFormat="1" x14ac:dyDescent="0.3">
      <c r="G310" s="159"/>
    </row>
    <row r="311" spans="7:7" s="26" customFormat="1" x14ac:dyDescent="0.3">
      <c r="G311" s="159"/>
    </row>
    <row r="312" spans="7:7" s="26" customFormat="1" x14ac:dyDescent="0.3">
      <c r="G312" s="159"/>
    </row>
    <row r="313" spans="7:7" s="26" customFormat="1" x14ac:dyDescent="0.3">
      <c r="G313" s="159"/>
    </row>
    <row r="314" spans="7:7" s="26" customFormat="1" x14ac:dyDescent="0.3">
      <c r="G314" s="159"/>
    </row>
    <row r="315" spans="7:7" s="26" customFormat="1" x14ac:dyDescent="0.3">
      <c r="G315" s="159"/>
    </row>
    <row r="316" spans="7:7" s="26" customFormat="1" x14ac:dyDescent="0.3">
      <c r="G316" s="159"/>
    </row>
    <row r="317" spans="7:7" s="26" customFormat="1" x14ac:dyDescent="0.3">
      <c r="G317" s="159"/>
    </row>
    <row r="318" spans="7:7" s="26" customFormat="1" x14ac:dyDescent="0.3">
      <c r="G318" s="159"/>
    </row>
    <row r="319" spans="7:7" s="26" customFormat="1" x14ac:dyDescent="0.3">
      <c r="G319" s="159"/>
    </row>
    <row r="320" spans="7:7" s="26" customFormat="1" x14ac:dyDescent="0.3">
      <c r="G320" s="159"/>
    </row>
    <row r="321" spans="2:10" s="26" customFormat="1" x14ac:dyDescent="0.3">
      <c r="G321" s="159"/>
    </row>
    <row r="322" spans="2:10" s="26" customFormat="1" x14ac:dyDescent="0.3">
      <c r="G322" s="159"/>
    </row>
    <row r="323" spans="2:10" s="26" customFormat="1" x14ac:dyDescent="0.3">
      <c r="G323" s="159"/>
    </row>
    <row r="324" spans="2:10" s="26" customFormat="1" x14ac:dyDescent="0.3">
      <c r="G324" s="159"/>
    </row>
    <row r="325" spans="2:10" s="26" customFormat="1" x14ac:dyDescent="0.3">
      <c r="G325" s="159"/>
    </row>
    <row r="326" spans="2:10" s="26" customFormat="1" x14ac:dyDescent="0.3">
      <c r="G326" s="159"/>
    </row>
    <row r="327" spans="2:10" x14ac:dyDescent="0.3">
      <c r="B327" s="26"/>
      <c r="C327" s="26"/>
      <c r="D327" s="26"/>
      <c r="E327" s="26"/>
      <c r="G327" s="159"/>
      <c r="H327" s="26"/>
      <c r="I327" s="26"/>
      <c r="J327" s="26"/>
    </row>
  </sheetData>
  <sheetProtection algorithmName="SHA-512" hashValue="c0DN+CpiEws/tgrfsc3Fbq2CgEdbjI+Z9w7K6iQXL+aPVfBvWLaZjzTtTCQ0UsMt0bmiCR3TVmDluOUhuNWEJQ==" saltValue="JOqURqih/XxQtlqmNkZjog==" spinCount="100000" sheet="1" objects="1" scenarios="1" formatCells="0" formatColumns="0" formatRows="0"/>
  <dataConsolidate/>
  <mergeCells count="4">
    <mergeCell ref="B2:I2"/>
    <mergeCell ref="B7:J7"/>
    <mergeCell ref="B9:J9"/>
    <mergeCell ref="B23:C2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X327"/>
  <sheetViews>
    <sheetView zoomScale="92" zoomScaleNormal="92" workbookViewId="0"/>
  </sheetViews>
  <sheetFormatPr defaultColWidth="8.76171875" defaultRowHeight="12.4" x14ac:dyDescent="0.3"/>
  <cols>
    <col min="1" max="1" width="1.64453125" style="26" customWidth="1"/>
    <col min="2" max="2" width="10.64453125" style="27" customWidth="1"/>
    <col min="3" max="3" width="30.64453125" style="27" customWidth="1"/>
    <col min="4" max="4" width="1.64453125" style="27" customWidth="1"/>
    <col min="5" max="5" width="10.64453125" style="27" customWidth="1"/>
    <col min="6" max="6" width="1.64453125" style="26" customWidth="1"/>
    <col min="7" max="7" width="15.64453125" style="181" customWidth="1"/>
    <col min="8" max="9" width="10.64453125" style="27" customWidth="1"/>
    <col min="10" max="10" width="55.64453125" style="27" customWidth="1"/>
    <col min="11" max="12" width="8.76171875" style="26"/>
    <col min="13" max="13" width="37.234375" style="26" customWidth="1"/>
    <col min="14" max="99" width="8.76171875" style="26"/>
    <col min="100" max="16384" width="8.76171875" style="27"/>
  </cols>
  <sheetData>
    <row r="1" spans="1:102" x14ac:dyDescent="0.3">
      <c r="B1" s="26"/>
      <c r="C1" s="26"/>
      <c r="D1" s="26"/>
      <c r="E1" s="26"/>
      <c r="G1" s="159"/>
      <c r="H1" s="26"/>
      <c r="I1" s="26"/>
      <c r="J1" s="26"/>
    </row>
    <row r="2" spans="1:102" ht="43.15" customHeight="1" x14ac:dyDescent="0.3">
      <c r="B2" s="349" t="s">
        <v>340</v>
      </c>
      <c r="C2" s="349"/>
      <c r="D2" s="349"/>
      <c r="E2" s="349"/>
      <c r="F2" s="349"/>
      <c r="G2" s="349"/>
      <c r="H2" s="349"/>
      <c r="I2" s="349"/>
      <c r="J2" s="26"/>
    </row>
    <row r="3" spans="1:102" x14ac:dyDescent="0.3">
      <c r="B3" s="26"/>
      <c r="C3" s="26"/>
      <c r="D3" s="26"/>
      <c r="E3" s="26"/>
      <c r="G3" s="159"/>
      <c r="H3" s="26"/>
      <c r="I3" s="26"/>
      <c r="J3" s="26"/>
    </row>
    <row r="4" spans="1:102" ht="17.649999999999999" x14ac:dyDescent="0.3">
      <c r="A4" s="24"/>
      <c r="B4" s="140" t="s">
        <v>341</v>
      </c>
      <c r="C4" s="141"/>
      <c r="D4" s="160"/>
      <c r="E4" s="143"/>
      <c r="F4" s="143"/>
      <c r="G4" s="161"/>
      <c r="H4" s="143"/>
      <c r="I4" s="143"/>
      <c r="J4" s="143"/>
      <c r="K4" s="24"/>
      <c r="L4" s="24"/>
      <c r="M4" s="24"/>
      <c r="N4" s="24"/>
    </row>
    <row r="5" spans="1:102" s="89" customFormat="1" x14ac:dyDescent="0.3">
      <c r="A5" s="38"/>
      <c r="B5" s="98"/>
      <c r="C5" s="98"/>
      <c r="D5" s="98"/>
      <c r="E5" s="98"/>
      <c r="F5" s="98"/>
      <c r="G5" s="98"/>
      <c r="H5" s="98"/>
      <c r="I5" s="98"/>
      <c r="J5" s="190"/>
      <c r="K5" s="38"/>
      <c r="L5" s="38"/>
      <c r="M5" s="38"/>
      <c r="N5" s="38"/>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row>
    <row r="6" spans="1:102" s="33" customFormat="1" ht="13.5" x14ac:dyDescent="0.3">
      <c r="A6" s="29"/>
      <c r="B6" s="30" t="s">
        <v>294</v>
      </c>
      <c r="C6" s="31"/>
      <c r="D6" s="31"/>
      <c r="E6" s="31"/>
      <c r="F6" s="31"/>
      <c r="G6" s="162"/>
      <c r="H6" s="31"/>
      <c r="I6" s="31"/>
      <c r="J6" s="29"/>
      <c r="K6" s="29"/>
      <c r="L6" s="29"/>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row>
    <row r="7" spans="1:102" s="26" customFormat="1" ht="30" customHeight="1" x14ac:dyDescent="0.3">
      <c r="B7" s="367" t="s">
        <v>248</v>
      </c>
      <c r="C7" s="367"/>
      <c r="D7" s="367"/>
      <c r="E7" s="367"/>
      <c r="F7" s="367"/>
      <c r="G7" s="367"/>
      <c r="H7" s="367"/>
      <c r="I7" s="367"/>
      <c r="J7" s="367"/>
      <c r="K7" s="129"/>
      <c r="L7" s="34"/>
    </row>
    <row r="8" spans="1:102" ht="14.65" x14ac:dyDescent="0.3">
      <c r="A8" s="24"/>
      <c r="B8" s="28"/>
      <c r="C8" s="24"/>
      <c r="D8" s="24"/>
      <c r="E8" s="24"/>
      <c r="F8" s="24"/>
      <c r="G8" s="92"/>
      <c r="H8" s="24"/>
      <c r="I8" s="24"/>
      <c r="J8" s="24"/>
      <c r="K8" s="25"/>
      <c r="L8" s="24"/>
    </row>
    <row r="9" spans="1:102" ht="17.649999999999999" x14ac:dyDescent="0.3">
      <c r="B9" s="360" t="s">
        <v>342</v>
      </c>
      <c r="C9" s="360"/>
      <c r="D9" s="360"/>
      <c r="E9" s="360"/>
      <c r="F9" s="360"/>
      <c r="G9" s="360"/>
      <c r="H9" s="360"/>
      <c r="I9" s="360"/>
      <c r="J9" s="360"/>
    </row>
    <row r="10" spans="1:102" x14ac:dyDescent="0.3">
      <c r="B10" s="59"/>
      <c r="C10" s="59"/>
      <c r="D10" s="59"/>
      <c r="E10" s="26"/>
      <c r="G10" s="159"/>
      <c r="H10" s="26"/>
      <c r="I10" s="26"/>
      <c r="J10" s="26"/>
    </row>
    <row r="11" spans="1:102" x14ac:dyDescent="0.3">
      <c r="B11" s="37" t="s">
        <v>17</v>
      </c>
      <c r="C11" s="60"/>
      <c r="D11" s="60"/>
      <c r="E11" s="26"/>
      <c r="G11" s="159"/>
      <c r="H11" s="26"/>
      <c r="I11" s="26"/>
      <c r="J11" s="26"/>
    </row>
    <row r="12" spans="1:102" x14ac:dyDescent="0.3">
      <c r="B12" s="38" t="s">
        <v>343</v>
      </c>
      <c r="C12" s="144"/>
      <c r="D12" s="61"/>
      <c r="E12" s="26"/>
      <c r="G12" s="159"/>
      <c r="H12" s="26"/>
      <c r="I12" s="26"/>
      <c r="J12" s="26"/>
    </row>
    <row r="13" spans="1:102" s="26" customFormat="1" ht="15.4" x14ac:dyDescent="0.3">
      <c r="B13" s="35" t="s">
        <v>319</v>
      </c>
      <c r="C13" s="61"/>
      <c r="D13" s="61"/>
      <c r="G13" s="159"/>
    </row>
    <row r="14" spans="1:102" s="26" customFormat="1" ht="3" customHeight="1" x14ac:dyDescent="0.3">
      <c r="G14" s="159"/>
    </row>
    <row r="15" spans="1:102" s="26" customFormat="1" ht="14.65" x14ac:dyDescent="0.3">
      <c r="B15" s="39" t="s">
        <v>0</v>
      </c>
      <c r="C15" s="39"/>
      <c r="D15" s="39"/>
      <c r="E15" s="40"/>
      <c r="F15" s="40"/>
      <c r="G15" s="163"/>
      <c r="H15" s="40"/>
      <c r="I15" s="40"/>
      <c r="J15" s="40"/>
    </row>
    <row r="16" spans="1:102" s="26" customFormat="1" ht="3" customHeight="1" x14ac:dyDescent="0.3">
      <c r="B16" s="44"/>
      <c r="C16" s="44"/>
      <c r="D16" s="44"/>
      <c r="E16" s="44"/>
      <c r="F16" s="44"/>
      <c r="G16" s="164"/>
      <c r="H16" s="44"/>
      <c r="I16" s="44"/>
      <c r="J16" s="44"/>
    </row>
    <row r="17" spans="2:10" s="26" customFormat="1" ht="13.9" x14ac:dyDescent="0.3">
      <c r="B17" s="44" t="s">
        <v>5</v>
      </c>
      <c r="C17" s="44"/>
      <c r="D17" s="44"/>
      <c r="E17" s="44" t="s">
        <v>7</v>
      </c>
      <c r="F17" s="44"/>
      <c r="G17" s="165" t="s">
        <v>11</v>
      </c>
      <c r="H17" s="46" t="s">
        <v>6</v>
      </c>
      <c r="I17" s="46" t="s">
        <v>67</v>
      </c>
      <c r="J17" s="45" t="s">
        <v>238</v>
      </c>
    </row>
    <row r="18" spans="2:10" s="26" customFormat="1" ht="3" customHeight="1" x14ac:dyDescent="0.3">
      <c r="B18" s="130"/>
      <c r="C18" s="130"/>
      <c r="D18" s="130"/>
      <c r="E18" s="131"/>
      <c r="F18" s="105"/>
      <c r="G18" s="166"/>
      <c r="H18" s="131"/>
      <c r="I18" s="130"/>
      <c r="J18" s="130"/>
    </row>
    <row r="19" spans="2:10" s="26" customFormat="1" ht="15.4" x14ac:dyDescent="0.3">
      <c r="B19" s="132" t="s">
        <v>344</v>
      </c>
      <c r="C19" s="132"/>
      <c r="D19" s="132"/>
      <c r="E19" s="133" t="s">
        <v>347</v>
      </c>
      <c r="F19" s="105"/>
      <c r="G19" s="167">
        <v>10</v>
      </c>
      <c r="H19" s="134" t="s">
        <v>305</v>
      </c>
      <c r="I19" s="139" t="str">
        <f>IF(G19=10, "D", "S")</f>
        <v>D</v>
      </c>
      <c r="J19" s="105"/>
    </row>
    <row r="20" spans="2:10" s="26" customFormat="1" ht="3" customHeight="1" x14ac:dyDescent="0.3">
      <c r="B20" s="132"/>
      <c r="C20" s="132"/>
      <c r="D20" s="132"/>
      <c r="E20" s="131"/>
      <c r="F20" s="105"/>
      <c r="G20" s="166"/>
      <c r="H20" s="131"/>
      <c r="I20" s="130"/>
      <c r="J20" s="130"/>
    </row>
    <row r="21" spans="2:10" s="26" customFormat="1" ht="15.4" x14ac:dyDescent="0.3">
      <c r="B21" s="132" t="s">
        <v>345</v>
      </c>
      <c r="C21" s="132"/>
      <c r="D21" s="132"/>
      <c r="E21" s="133" t="s">
        <v>348</v>
      </c>
      <c r="F21" s="105"/>
      <c r="G21" s="167">
        <v>600</v>
      </c>
      <c r="H21" s="134" t="s">
        <v>8</v>
      </c>
      <c r="I21" s="139" t="str">
        <f>IF(G21=600, "D", "S")</f>
        <v>D</v>
      </c>
      <c r="J21" s="130"/>
    </row>
    <row r="22" spans="2:10" s="26" customFormat="1" ht="3" customHeight="1" x14ac:dyDescent="0.3">
      <c r="B22" s="132"/>
      <c r="C22" s="132"/>
      <c r="D22" s="132"/>
      <c r="E22" s="133"/>
      <c r="F22" s="105"/>
      <c r="G22" s="167"/>
      <c r="H22" s="134"/>
      <c r="I22" s="139"/>
      <c r="J22" s="130"/>
    </row>
    <row r="23" spans="2:10" s="26" customFormat="1" ht="28.5" customHeight="1" x14ac:dyDescent="0.3">
      <c r="B23" s="384" t="s">
        <v>308</v>
      </c>
      <c r="C23" s="384"/>
      <c r="D23" s="132"/>
      <c r="E23" s="133" t="s">
        <v>309</v>
      </c>
      <c r="F23" s="105"/>
      <c r="G23" s="167">
        <v>1</v>
      </c>
      <c r="H23" s="134" t="s">
        <v>58</v>
      </c>
      <c r="I23" s="139" t="str">
        <f>IF(G23=1, "D", "S")</f>
        <v>D</v>
      </c>
      <c r="J23" s="130"/>
    </row>
    <row r="24" spans="2:10" s="26" customFormat="1" ht="3" customHeight="1" x14ac:dyDescent="0.3">
      <c r="B24" s="132"/>
      <c r="C24" s="132"/>
      <c r="D24" s="132"/>
      <c r="E24" s="133"/>
      <c r="F24" s="105"/>
      <c r="G24" s="167"/>
      <c r="H24" s="134"/>
      <c r="I24" s="139"/>
      <c r="J24" s="130"/>
    </row>
    <row r="25" spans="2:10" s="26" customFormat="1" ht="15.75" x14ac:dyDescent="0.3">
      <c r="B25" s="132" t="s">
        <v>346</v>
      </c>
      <c r="C25" s="132"/>
      <c r="D25" s="132"/>
      <c r="E25" s="194" t="s">
        <v>349</v>
      </c>
      <c r="F25" s="105"/>
      <c r="G25" s="175"/>
      <c r="H25" s="134" t="s">
        <v>313</v>
      </c>
      <c r="I25" s="139" t="s">
        <v>10</v>
      </c>
      <c r="J25" s="130"/>
    </row>
    <row r="26" spans="2:10" s="26" customFormat="1" ht="3" customHeight="1" x14ac:dyDescent="0.3">
      <c r="B26" s="132"/>
      <c r="C26" s="132"/>
      <c r="D26" s="132"/>
      <c r="E26" s="131"/>
      <c r="F26" s="105"/>
      <c r="G26" s="167"/>
      <c r="H26" s="131"/>
      <c r="I26" s="130"/>
      <c r="J26" s="130"/>
    </row>
    <row r="27" spans="2:10" s="26" customFormat="1" x14ac:dyDescent="0.3">
      <c r="B27" s="132" t="s">
        <v>311</v>
      </c>
      <c r="C27" s="132"/>
      <c r="D27" s="132"/>
      <c r="E27" s="133" t="s">
        <v>206</v>
      </c>
      <c r="F27" s="105"/>
      <c r="G27" s="167">
        <v>1</v>
      </c>
      <c r="H27" s="134" t="s">
        <v>8</v>
      </c>
      <c r="I27" s="139" t="str">
        <f>IF(G27=1, "D", "S")</f>
        <v>D</v>
      </c>
      <c r="J27" s="130"/>
    </row>
    <row r="28" spans="2:10" s="26" customFormat="1" ht="3" customHeight="1" x14ac:dyDescent="0.3">
      <c r="B28" s="132"/>
      <c r="C28" s="132"/>
      <c r="D28" s="132"/>
      <c r="E28" s="131"/>
      <c r="F28" s="105"/>
      <c r="G28" s="166"/>
      <c r="H28" s="131"/>
      <c r="I28" s="130"/>
      <c r="J28" s="130"/>
    </row>
    <row r="29" spans="2:10" s="26" customFormat="1" x14ac:dyDescent="0.3">
      <c r="B29" s="132" t="s">
        <v>184</v>
      </c>
      <c r="C29" s="105"/>
      <c r="D29" s="105"/>
      <c r="E29" s="42" t="s">
        <v>193</v>
      </c>
      <c r="F29" s="105"/>
      <c r="G29" s="167">
        <v>0.5</v>
      </c>
      <c r="H29" s="134" t="s">
        <v>8</v>
      </c>
      <c r="I29" s="139" t="str">
        <f>IF(G29=0.5, "D", "S")</f>
        <v>D</v>
      </c>
      <c r="J29" s="105"/>
    </row>
    <row r="30" spans="2:10" s="26" customFormat="1" x14ac:dyDescent="0.3">
      <c r="B30" s="105"/>
      <c r="C30" s="105"/>
      <c r="D30" s="105"/>
      <c r="E30" s="105"/>
      <c r="F30" s="105"/>
      <c r="G30" s="153"/>
      <c r="H30" s="105"/>
      <c r="I30" s="105"/>
      <c r="J30" s="105"/>
    </row>
    <row r="31" spans="2:10" s="26" customFormat="1" ht="14.65" x14ac:dyDescent="0.3">
      <c r="B31" s="39" t="s">
        <v>3</v>
      </c>
      <c r="C31" s="39"/>
      <c r="D31" s="39"/>
      <c r="E31" s="40"/>
      <c r="F31" s="40"/>
      <c r="G31" s="163"/>
      <c r="H31" s="40"/>
      <c r="I31" s="40"/>
      <c r="J31" s="40"/>
    </row>
    <row r="32" spans="2:10" s="26" customFormat="1" ht="3" customHeight="1" x14ac:dyDescent="0.3">
      <c r="B32" s="105"/>
      <c r="C32" s="105"/>
      <c r="D32" s="105"/>
      <c r="E32" s="105"/>
      <c r="F32" s="105"/>
      <c r="G32" s="153"/>
      <c r="H32" s="105"/>
      <c r="I32" s="105"/>
      <c r="J32" s="105"/>
    </row>
    <row r="33" spans="2:11" s="26" customFormat="1" x14ac:dyDescent="0.3">
      <c r="B33" s="44" t="s">
        <v>5</v>
      </c>
      <c r="C33" s="44"/>
      <c r="D33" s="44"/>
      <c r="E33" s="44" t="s">
        <v>7</v>
      </c>
      <c r="F33" s="44"/>
      <c r="G33" s="165" t="s">
        <v>11</v>
      </c>
      <c r="H33" s="46" t="s">
        <v>6</v>
      </c>
      <c r="I33" s="46" t="s">
        <v>9</v>
      </c>
      <c r="J33" s="45" t="s">
        <v>238</v>
      </c>
    </row>
    <row r="34" spans="2:11" s="26" customFormat="1" ht="3" customHeight="1" x14ac:dyDescent="0.3">
      <c r="B34" s="130"/>
      <c r="C34" s="130"/>
      <c r="D34" s="130"/>
      <c r="E34" s="130"/>
      <c r="F34" s="105"/>
      <c r="G34" s="176"/>
      <c r="H34" s="130"/>
      <c r="I34" s="130"/>
      <c r="J34" s="105"/>
    </row>
    <row r="35" spans="2:11" s="26" customFormat="1" ht="27.75" x14ac:dyDescent="0.3">
      <c r="B35" s="42" t="s">
        <v>314</v>
      </c>
      <c r="C35" s="42"/>
      <c r="D35" s="105"/>
      <c r="E35" s="42" t="s">
        <v>98</v>
      </c>
      <c r="F35" s="105"/>
      <c r="G35" s="184" t="str">
        <f>+IF(ISNUMBER(Cfountain),Vfountain*Nfountain*Frep*Cfountain*Fwater*Fmarket/1000000,"??")</f>
        <v>??</v>
      </c>
      <c r="H35" s="47" t="s">
        <v>63</v>
      </c>
      <c r="I35" s="134" t="s">
        <v>12</v>
      </c>
      <c r="J35" s="238" t="s">
        <v>440</v>
      </c>
      <c r="K35" s="177"/>
    </row>
    <row r="36" spans="2:11" s="26" customFormat="1" x14ac:dyDescent="0.3">
      <c r="B36" s="42"/>
      <c r="C36" s="42"/>
      <c r="D36" s="105"/>
      <c r="E36" s="42"/>
      <c r="F36" s="105"/>
      <c r="G36" s="178"/>
      <c r="H36" s="47"/>
      <c r="I36" s="134"/>
      <c r="J36" s="43"/>
    </row>
    <row r="37" spans="2:11" s="26" customFormat="1" x14ac:dyDescent="0.3">
      <c r="B37" s="56" t="s">
        <v>68</v>
      </c>
      <c r="C37" s="56"/>
      <c r="D37" s="56"/>
      <c r="G37" s="159"/>
    </row>
    <row r="38" spans="2:11" s="26" customFormat="1" x14ac:dyDescent="0.3">
      <c r="G38" s="159"/>
    </row>
    <row r="39" spans="2:11" s="26" customFormat="1" x14ac:dyDescent="0.3">
      <c r="G39" s="159"/>
    </row>
    <row r="40" spans="2:11" s="26" customFormat="1" x14ac:dyDescent="0.3">
      <c r="G40" s="159"/>
    </row>
    <row r="41" spans="2:11" s="26" customFormat="1" x14ac:dyDescent="0.3">
      <c r="G41" s="159"/>
    </row>
    <row r="42" spans="2:11" s="26" customFormat="1" x14ac:dyDescent="0.3">
      <c r="G42" s="159"/>
    </row>
    <row r="43" spans="2:11" s="26" customFormat="1" x14ac:dyDescent="0.3">
      <c r="G43" s="159"/>
    </row>
    <row r="44" spans="2:11" s="26" customFormat="1" x14ac:dyDescent="0.3">
      <c r="G44" s="159"/>
    </row>
    <row r="45" spans="2:11" s="26" customFormat="1" x14ac:dyDescent="0.3">
      <c r="G45" s="159"/>
    </row>
    <row r="46" spans="2:11" s="26" customFormat="1" x14ac:dyDescent="0.3">
      <c r="G46" s="159"/>
    </row>
    <row r="47" spans="2:11" s="26" customFormat="1" x14ac:dyDescent="0.3">
      <c r="G47" s="159"/>
    </row>
    <row r="48" spans="2:11" s="26" customFormat="1" x14ac:dyDescent="0.3">
      <c r="G48" s="159"/>
    </row>
    <row r="49" spans="7:7" s="26" customFormat="1" x14ac:dyDescent="0.3">
      <c r="G49" s="159"/>
    </row>
    <row r="50" spans="7:7" s="26" customFormat="1" x14ac:dyDescent="0.3">
      <c r="G50" s="159"/>
    </row>
    <row r="51" spans="7:7" s="26" customFormat="1" x14ac:dyDescent="0.3">
      <c r="G51" s="159"/>
    </row>
    <row r="52" spans="7:7" s="26" customFormat="1" x14ac:dyDescent="0.3">
      <c r="G52" s="159"/>
    </row>
    <row r="53" spans="7:7" s="26" customFormat="1" x14ac:dyDescent="0.3">
      <c r="G53" s="159"/>
    </row>
    <row r="54" spans="7:7" s="26" customFormat="1" x14ac:dyDescent="0.3">
      <c r="G54" s="159"/>
    </row>
    <row r="55" spans="7:7" s="26" customFormat="1" x14ac:dyDescent="0.3">
      <c r="G55" s="159"/>
    </row>
    <row r="56" spans="7:7" s="26" customFormat="1" x14ac:dyDescent="0.3">
      <c r="G56" s="159"/>
    </row>
    <row r="57" spans="7:7" s="26" customFormat="1" x14ac:dyDescent="0.3">
      <c r="G57" s="159"/>
    </row>
    <row r="58" spans="7:7" s="26" customFormat="1" x14ac:dyDescent="0.3">
      <c r="G58" s="159"/>
    </row>
    <row r="59" spans="7:7" s="26" customFormat="1" x14ac:dyDescent="0.3">
      <c r="G59" s="159"/>
    </row>
    <row r="60" spans="7:7" s="26" customFormat="1" x14ac:dyDescent="0.3">
      <c r="G60" s="159"/>
    </row>
    <row r="61" spans="7:7" s="26" customFormat="1" x14ac:dyDescent="0.3">
      <c r="G61" s="159"/>
    </row>
    <row r="62" spans="7:7" s="26" customFormat="1" x14ac:dyDescent="0.3">
      <c r="G62" s="159"/>
    </row>
    <row r="63" spans="7:7" s="26" customFormat="1" x14ac:dyDescent="0.3">
      <c r="G63" s="159"/>
    </row>
    <row r="64" spans="7:7" s="26" customFormat="1" x14ac:dyDescent="0.3">
      <c r="G64" s="159"/>
    </row>
    <row r="65" spans="7:7" s="26" customFormat="1" x14ac:dyDescent="0.3">
      <c r="G65" s="159"/>
    </row>
    <row r="66" spans="7:7" s="26" customFormat="1" x14ac:dyDescent="0.3">
      <c r="G66" s="159"/>
    </row>
    <row r="67" spans="7:7" s="26" customFormat="1" x14ac:dyDescent="0.3">
      <c r="G67" s="159"/>
    </row>
    <row r="68" spans="7:7" s="26" customFormat="1" x14ac:dyDescent="0.3">
      <c r="G68" s="159"/>
    </row>
    <row r="69" spans="7:7" s="26" customFormat="1" x14ac:dyDescent="0.3">
      <c r="G69" s="159"/>
    </row>
    <row r="70" spans="7:7" s="26" customFormat="1" x14ac:dyDescent="0.3">
      <c r="G70" s="159"/>
    </row>
    <row r="71" spans="7:7" s="26" customFormat="1" x14ac:dyDescent="0.3">
      <c r="G71" s="159"/>
    </row>
    <row r="72" spans="7:7" s="26" customFormat="1" x14ac:dyDescent="0.3">
      <c r="G72" s="159"/>
    </row>
    <row r="73" spans="7:7" s="26" customFormat="1" x14ac:dyDescent="0.3">
      <c r="G73" s="159"/>
    </row>
    <row r="74" spans="7:7" s="26" customFormat="1" x14ac:dyDescent="0.3">
      <c r="G74" s="159"/>
    </row>
    <row r="75" spans="7:7" s="26" customFormat="1" x14ac:dyDescent="0.3">
      <c r="G75" s="159"/>
    </row>
    <row r="76" spans="7:7" s="26" customFormat="1" x14ac:dyDescent="0.3">
      <c r="G76" s="159"/>
    </row>
    <row r="77" spans="7:7" s="26" customFormat="1" x14ac:dyDescent="0.3">
      <c r="G77" s="159"/>
    </row>
    <row r="78" spans="7:7" s="26" customFormat="1" x14ac:dyDescent="0.3">
      <c r="G78" s="159"/>
    </row>
    <row r="79" spans="7:7" s="26" customFormat="1" x14ac:dyDescent="0.3">
      <c r="G79" s="159"/>
    </row>
    <row r="80" spans="7:7" s="26" customFormat="1" x14ac:dyDescent="0.3">
      <c r="G80" s="159"/>
    </row>
    <row r="81" spans="7:7" s="26" customFormat="1" x14ac:dyDescent="0.3">
      <c r="G81" s="159"/>
    </row>
    <row r="82" spans="7:7" s="26" customFormat="1" x14ac:dyDescent="0.3">
      <c r="G82" s="159"/>
    </row>
    <row r="83" spans="7:7" s="26" customFormat="1" x14ac:dyDescent="0.3">
      <c r="G83" s="159"/>
    </row>
    <row r="84" spans="7:7" s="26" customFormat="1" x14ac:dyDescent="0.3">
      <c r="G84" s="159"/>
    </row>
    <row r="85" spans="7:7" s="26" customFormat="1" x14ac:dyDescent="0.3">
      <c r="G85" s="159"/>
    </row>
    <row r="86" spans="7:7" s="26" customFormat="1" x14ac:dyDescent="0.3">
      <c r="G86" s="159"/>
    </row>
    <row r="87" spans="7:7" s="26" customFormat="1" x14ac:dyDescent="0.3">
      <c r="G87" s="159"/>
    </row>
    <row r="88" spans="7:7" s="26" customFormat="1" x14ac:dyDescent="0.3">
      <c r="G88" s="159"/>
    </row>
    <row r="89" spans="7:7" s="26" customFormat="1" x14ac:dyDescent="0.3">
      <c r="G89" s="159"/>
    </row>
    <row r="90" spans="7:7" s="26" customFormat="1" x14ac:dyDescent="0.3">
      <c r="G90" s="159"/>
    </row>
    <row r="91" spans="7:7" s="26" customFormat="1" x14ac:dyDescent="0.3">
      <c r="G91" s="159"/>
    </row>
    <row r="92" spans="7:7" s="26" customFormat="1" x14ac:dyDescent="0.3">
      <c r="G92" s="159"/>
    </row>
    <row r="93" spans="7:7" s="26" customFormat="1" x14ac:dyDescent="0.3">
      <c r="G93" s="159"/>
    </row>
    <row r="94" spans="7:7" s="26" customFormat="1" x14ac:dyDescent="0.3">
      <c r="G94" s="159"/>
    </row>
    <row r="95" spans="7:7" s="26" customFormat="1" x14ac:dyDescent="0.3">
      <c r="G95" s="159"/>
    </row>
    <row r="96" spans="7:7" s="26" customFormat="1" x14ac:dyDescent="0.3">
      <c r="G96" s="159"/>
    </row>
    <row r="97" spans="7:7" s="26" customFormat="1" x14ac:dyDescent="0.3">
      <c r="G97" s="159"/>
    </row>
    <row r="98" spans="7:7" s="26" customFormat="1" x14ac:dyDescent="0.3">
      <c r="G98" s="159"/>
    </row>
    <row r="99" spans="7:7" s="26" customFormat="1" x14ac:dyDescent="0.3">
      <c r="G99" s="159"/>
    </row>
    <row r="100" spans="7:7" s="26" customFormat="1" x14ac:dyDescent="0.3">
      <c r="G100" s="159"/>
    </row>
    <row r="101" spans="7:7" s="26" customFormat="1" x14ac:dyDescent="0.3">
      <c r="G101" s="159"/>
    </row>
    <row r="102" spans="7:7" s="26" customFormat="1" x14ac:dyDescent="0.3">
      <c r="G102" s="159"/>
    </row>
    <row r="103" spans="7:7" s="26" customFormat="1" x14ac:dyDescent="0.3">
      <c r="G103" s="159"/>
    </row>
    <row r="104" spans="7:7" s="26" customFormat="1" x14ac:dyDescent="0.3">
      <c r="G104" s="159"/>
    </row>
    <row r="105" spans="7:7" s="26" customFormat="1" x14ac:dyDescent="0.3">
      <c r="G105" s="159"/>
    </row>
    <row r="106" spans="7:7" s="26" customFormat="1" x14ac:dyDescent="0.3">
      <c r="G106" s="159"/>
    </row>
    <row r="107" spans="7:7" s="26" customFormat="1" x14ac:dyDescent="0.3">
      <c r="G107" s="159"/>
    </row>
    <row r="108" spans="7:7" s="26" customFormat="1" x14ac:dyDescent="0.3">
      <c r="G108" s="159"/>
    </row>
    <row r="109" spans="7:7" s="26" customFormat="1" x14ac:dyDescent="0.3">
      <c r="G109" s="159"/>
    </row>
    <row r="110" spans="7:7" s="26" customFormat="1" x14ac:dyDescent="0.3">
      <c r="G110" s="159"/>
    </row>
    <row r="111" spans="7:7" s="26" customFormat="1" x14ac:dyDescent="0.3">
      <c r="G111" s="159"/>
    </row>
    <row r="112" spans="7:7" s="26" customFormat="1" x14ac:dyDescent="0.3">
      <c r="G112" s="159"/>
    </row>
    <row r="113" spans="7:7" s="26" customFormat="1" x14ac:dyDescent="0.3">
      <c r="G113" s="159"/>
    </row>
    <row r="114" spans="7:7" s="26" customFormat="1" x14ac:dyDescent="0.3">
      <c r="G114" s="159"/>
    </row>
    <row r="115" spans="7:7" s="26" customFormat="1" x14ac:dyDescent="0.3">
      <c r="G115" s="159"/>
    </row>
    <row r="116" spans="7:7" s="26" customFormat="1" x14ac:dyDescent="0.3">
      <c r="G116" s="159"/>
    </row>
    <row r="117" spans="7:7" s="26" customFormat="1" x14ac:dyDescent="0.3">
      <c r="G117" s="159"/>
    </row>
    <row r="118" spans="7:7" s="26" customFormat="1" x14ac:dyDescent="0.3">
      <c r="G118" s="159"/>
    </row>
    <row r="119" spans="7:7" s="26" customFormat="1" x14ac:dyDescent="0.3">
      <c r="G119" s="159"/>
    </row>
    <row r="120" spans="7:7" s="26" customFormat="1" x14ac:dyDescent="0.3">
      <c r="G120" s="159"/>
    </row>
    <row r="121" spans="7:7" s="26" customFormat="1" x14ac:dyDescent="0.3">
      <c r="G121" s="159"/>
    </row>
    <row r="122" spans="7:7" s="26" customFormat="1" x14ac:dyDescent="0.3">
      <c r="G122" s="159"/>
    </row>
    <row r="123" spans="7:7" s="26" customFormat="1" x14ac:dyDescent="0.3">
      <c r="G123" s="159"/>
    </row>
    <row r="124" spans="7:7" s="26" customFormat="1" x14ac:dyDescent="0.3">
      <c r="G124" s="159"/>
    </row>
    <row r="125" spans="7:7" s="26" customFormat="1" x14ac:dyDescent="0.3">
      <c r="G125" s="159"/>
    </row>
    <row r="126" spans="7:7" s="26" customFormat="1" x14ac:dyDescent="0.3">
      <c r="G126" s="159"/>
    </row>
    <row r="127" spans="7:7" s="26" customFormat="1" x14ac:dyDescent="0.3">
      <c r="G127" s="159"/>
    </row>
    <row r="128" spans="7:7" s="26" customFormat="1" x14ac:dyDescent="0.3">
      <c r="G128" s="159"/>
    </row>
    <row r="129" spans="7:7" s="26" customFormat="1" x14ac:dyDescent="0.3">
      <c r="G129" s="159"/>
    </row>
    <row r="130" spans="7:7" s="26" customFormat="1" x14ac:dyDescent="0.3">
      <c r="G130" s="159"/>
    </row>
    <row r="131" spans="7:7" s="26" customFormat="1" x14ac:dyDescent="0.3">
      <c r="G131" s="159"/>
    </row>
    <row r="132" spans="7:7" s="26" customFormat="1" x14ac:dyDescent="0.3">
      <c r="G132" s="159"/>
    </row>
    <row r="133" spans="7:7" s="26" customFormat="1" x14ac:dyDescent="0.3">
      <c r="G133" s="159"/>
    </row>
    <row r="134" spans="7:7" s="26" customFormat="1" x14ac:dyDescent="0.3">
      <c r="G134" s="159"/>
    </row>
    <row r="135" spans="7:7" s="26" customFormat="1" x14ac:dyDescent="0.3">
      <c r="G135" s="159"/>
    </row>
    <row r="136" spans="7:7" s="26" customFormat="1" x14ac:dyDescent="0.3">
      <c r="G136" s="159"/>
    </row>
    <row r="137" spans="7:7" s="26" customFormat="1" x14ac:dyDescent="0.3">
      <c r="G137" s="159"/>
    </row>
    <row r="138" spans="7:7" s="26" customFormat="1" x14ac:dyDescent="0.3">
      <c r="G138" s="159"/>
    </row>
    <row r="139" spans="7:7" s="26" customFormat="1" x14ac:dyDescent="0.3">
      <c r="G139" s="159"/>
    </row>
    <row r="140" spans="7:7" s="26" customFormat="1" x14ac:dyDescent="0.3">
      <c r="G140" s="159"/>
    </row>
    <row r="141" spans="7:7" s="26" customFormat="1" x14ac:dyDescent="0.3">
      <c r="G141" s="159"/>
    </row>
    <row r="142" spans="7:7" s="26" customFormat="1" x14ac:dyDescent="0.3">
      <c r="G142" s="159"/>
    </row>
    <row r="143" spans="7:7" s="26" customFormat="1" x14ac:dyDescent="0.3">
      <c r="G143" s="159"/>
    </row>
    <row r="144" spans="7:7" s="26" customFormat="1" x14ac:dyDescent="0.3">
      <c r="G144" s="159"/>
    </row>
    <row r="145" spans="7:7" s="26" customFormat="1" x14ac:dyDescent="0.3">
      <c r="G145" s="159"/>
    </row>
    <row r="146" spans="7:7" s="26" customFormat="1" x14ac:dyDescent="0.3">
      <c r="G146" s="159"/>
    </row>
    <row r="147" spans="7:7" s="26" customFormat="1" x14ac:dyDescent="0.3">
      <c r="G147" s="159"/>
    </row>
    <row r="148" spans="7:7" s="26" customFormat="1" x14ac:dyDescent="0.3">
      <c r="G148" s="159"/>
    </row>
    <row r="149" spans="7:7" s="26" customFormat="1" x14ac:dyDescent="0.3">
      <c r="G149" s="159"/>
    </row>
    <row r="150" spans="7:7" s="26" customFormat="1" x14ac:dyDescent="0.3">
      <c r="G150" s="159"/>
    </row>
    <row r="151" spans="7:7" s="26" customFormat="1" x14ac:dyDescent="0.3">
      <c r="G151" s="159"/>
    </row>
    <row r="152" spans="7:7" s="26" customFormat="1" x14ac:dyDescent="0.3">
      <c r="G152" s="159"/>
    </row>
    <row r="153" spans="7:7" s="26" customFormat="1" x14ac:dyDescent="0.3">
      <c r="G153" s="159"/>
    </row>
    <row r="154" spans="7:7" s="26" customFormat="1" x14ac:dyDescent="0.3">
      <c r="G154" s="159"/>
    </row>
    <row r="155" spans="7:7" s="26" customFormat="1" x14ac:dyDescent="0.3">
      <c r="G155" s="159"/>
    </row>
    <row r="156" spans="7:7" s="26" customFormat="1" x14ac:dyDescent="0.3">
      <c r="G156" s="159"/>
    </row>
    <row r="157" spans="7:7" s="26" customFormat="1" x14ac:dyDescent="0.3">
      <c r="G157" s="159"/>
    </row>
    <row r="158" spans="7:7" s="26" customFormat="1" x14ac:dyDescent="0.3">
      <c r="G158" s="159"/>
    </row>
    <row r="159" spans="7:7" s="26" customFormat="1" x14ac:dyDescent="0.3">
      <c r="G159" s="159"/>
    </row>
    <row r="160" spans="7:7" s="26" customFormat="1" x14ac:dyDescent="0.3">
      <c r="G160" s="159"/>
    </row>
    <row r="161" spans="7:7" s="26" customFormat="1" x14ac:dyDescent="0.3">
      <c r="G161" s="159"/>
    </row>
    <row r="162" spans="7:7" s="26" customFormat="1" x14ac:dyDescent="0.3">
      <c r="G162" s="159"/>
    </row>
    <row r="163" spans="7:7" s="26" customFormat="1" x14ac:dyDescent="0.3">
      <c r="G163" s="159"/>
    </row>
    <row r="164" spans="7:7" s="26" customFormat="1" x14ac:dyDescent="0.3">
      <c r="G164" s="159"/>
    </row>
    <row r="165" spans="7:7" s="26" customFormat="1" x14ac:dyDescent="0.3">
      <c r="G165" s="159"/>
    </row>
    <row r="166" spans="7:7" s="26" customFormat="1" x14ac:dyDescent="0.3">
      <c r="G166" s="159"/>
    </row>
    <row r="167" spans="7:7" s="26" customFormat="1" x14ac:dyDescent="0.3">
      <c r="G167" s="159"/>
    </row>
    <row r="168" spans="7:7" s="26" customFormat="1" x14ac:dyDescent="0.3">
      <c r="G168" s="159"/>
    </row>
    <row r="169" spans="7:7" s="26" customFormat="1" x14ac:dyDescent="0.3">
      <c r="G169" s="159"/>
    </row>
    <row r="170" spans="7:7" s="26" customFormat="1" x14ac:dyDescent="0.3">
      <c r="G170" s="159"/>
    </row>
    <row r="171" spans="7:7" s="26" customFormat="1" x14ac:dyDescent="0.3">
      <c r="G171" s="159"/>
    </row>
    <row r="172" spans="7:7" s="26" customFormat="1" x14ac:dyDescent="0.3">
      <c r="G172" s="159"/>
    </row>
    <row r="173" spans="7:7" s="26" customFormat="1" x14ac:dyDescent="0.3">
      <c r="G173" s="159"/>
    </row>
    <row r="174" spans="7:7" s="26" customFormat="1" x14ac:dyDescent="0.3">
      <c r="G174" s="159"/>
    </row>
    <row r="175" spans="7:7" s="26" customFormat="1" x14ac:dyDescent="0.3">
      <c r="G175" s="159"/>
    </row>
    <row r="176" spans="7:7" s="26" customFormat="1" x14ac:dyDescent="0.3">
      <c r="G176" s="159"/>
    </row>
    <row r="177" spans="7:7" s="26" customFormat="1" x14ac:dyDescent="0.3">
      <c r="G177" s="159"/>
    </row>
    <row r="178" spans="7:7" s="26" customFormat="1" x14ac:dyDescent="0.3">
      <c r="G178" s="159"/>
    </row>
    <row r="179" spans="7:7" s="26" customFormat="1" x14ac:dyDescent="0.3">
      <c r="G179" s="159"/>
    </row>
    <row r="180" spans="7:7" s="26" customFormat="1" x14ac:dyDescent="0.3">
      <c r="G180" s="159"/>
    </row>
    <row r="181" spans="7:7" s="26" customFormat="1" x14ac:dyDescent="0.3">
      <c r="G181" s="159"/>
    </row>
    <row r="182" spans="7:7" s="26" customFormat="1" x14ac:dyDescent="0.3">
      <c r="G182" s="159"/>
    </row>
    <row r="183" spans="7:7" s="26" customFormat="1" x14ac:dyDescent="0.3">
      <c r="G183" s="159"/>
    </row>
    <row r="184" spans="7:7" s="26" customFormat="1" x14ac:dyDescent="0.3">
      <c r="G184" s="159"/>
    </row>
    <row r="185" spans="7:7" s="26" customFormat="1" x14ac:dyDescent="0.3">
      <c r="G185" s="159"/>
    </row>
    <row r="186" spans="7:7" s="26" customFormat="1" x14ac:dyDescent="0.3">
      <c r="G186" s="159"/>
    </row>
    <row r="187" spans="7:7" s="26" customFormat="1" x14ac:dyDescent="0.3">
      <c r="G187" s="159"/>
    </row>
    <row r="188" spans="7:7" s="26" customFormat="1" x14ac:dyDescent="0.3">
      <c r="G188" s="159"/>
    </row>
    <row r="189" spans="7:7" s="26" customFormat="1" x14ac:dyDescent="0.3">
      <c r="G189" s="159"/>
    </row>
    <row r="190" spans="7:7" s="26" customFormat="1" x14ac:dyDescent="0.3">
      <c r="G190" s="159"/>
    </row>
    <row r="191" spans="7:7" s="26" customFormat="1" x14ac:dyDescent="0.3">
      <c r="G191" s="159"/>
    </row>
    <row r="192" spans="7:7" s="26" customFormat="1" x14ac:dyDescent="0.3">
      <c r="G192" s="159"/>
    </row>
    <row r="193" spans="7:7" s="26" customFormat="1" x14ac:dyDescent="0.3">
      <c r="G193" s="159"/>
    </row>
    <row r="194" spans="7:7" s="26" customFormat="1" x14ac:dyDescent="0.3">
      <c r="G194" s="159"/>
    </row>
    <row r="195" spans="7:7" s="26" customFormat="1" x14ac:dyDescent="0.3">
      <c r="G195" s="159"/>
    </row>
    <row r="196" spans="7:7" s="26" customFormat="1" x14ac:dyDescent="0.3">
      <c r="G196" s="159"/>
    </row>
    <row r="197" spans="7:7" s="26" customFormat="1" x14ac:dyDescent="0.3">
      <c r="G197" s="159"/>
    </row>
    <row r="198" spans="7:7" s="26" customFormat="1" x14ac:dyDescent="0.3">
      <c r="G198" s="159"/>
    </row>
    <row r="199" spans="7:7" s="26" customFormat="1" x14ac:dyDescent="0.3">
      <c r="G199" s="159"/>
    </row>
    <row r="200" spans="7:7" s="26" customFormat="1" x14ac:dyDescent="0.3">
      <c r="G200" s="159"/>
    </row>
    <row r="201" spans="7:7" s="26" customFormat="1" x14ac:dyDescent="0.3">
      <c r="G201" s="159"/>
    </row>
    <row r="202" spans="7:7" s="26" customFormat="1" x14ac:dyDescent="0.3">
      <c r="G202" s="159"/>
    </row>
    <row r="203" spans="7:7" s="26" customFormat="1" x14ac:dyDescent="0.3">
      <c r="G203" s="159"/>
    </row>
    <row r="204" spans="7:7" s="26" customFormat="1" x14ac:dyDescent="0.3">
      <c r="G204" s="159"/>
    </row>
    <row r="205" spans="7:7" s="26" customFormat="1" x14ac:dyDescent="0.3">
      <c r="G205" s="159"/>
    </row>
    <row r="206" spans="7:7" s="26" customFormat="1" x14ac:dyDescent="0.3">
      <c r="G206" s="159"/>
    </row>
    <row r="207" spans="7:7" s="26" customFormat="1" x14ac:dyDescent="0.3">
      <c r="G207" s="159"/>
    </row>
    <row r="208" spans="7:7" s="26" customFormat="1" x14ac:dyDescent="0.3">
      <c r="G208" s="159"/>
    </row>
    <row r="209" spans="7:7" s="26" customFormat="1" x14ac:dyDescent="0.3">
      <c r="G209" s="159"/>
    </row>
    <row r="210" spans="7:7" s="26" customFormat="1" x14ac:dyDescent="0.3">
      <c r="G210" s="159"/>
    </row>
    <row r="211" spans="7:7" s="26" customFormat="1" x14ac:dyDescent="0.3">
      <c r="G211" s="159"/>
    </row>
    <row r="212" spans="7:7" s="26" customFormat="1" x14ac:dyDescent="0.3">
      <c r="G212" s="159"/>
    </row>
    <row r="213" spans="7:7" s="26" customFormat="1" x14ac:dyDescent="0.3">
      <c r="G213" s="159"/>
    </row>
    <row r="214" spans="7:7" s="26" customFormat="1" x14ac:dyDescent="0.3">
      <c r="G214" s="159"/>
    </row>
    <row r="215" spans="7:7" s="26" customFormat="1" x14ac:dyDescent="0.3">
      <c r="G215" s="159"/>
    </row>
    <row r="216" spans="7:7" s="26" customFormat="1" x14ac:dyDescent="0.3">
      <c r="G216" s="159"/>
    </row>
    <row r="217" spans="7:7" s="26" customFormat="1" x14ac:dyDescent="0.3">
      <c r="G217" s="159"/>
    </row>
    <row r="218" spans="7:7" s="26" customFormat="1" x14ac:dyDescent="0.3">
      <c r="G218" s="159"/>
    </row>
    <row r="219" spans="7:7" s="26" customFormat="1" x14ac:dyDescent="0.3">
      <c r="G219" s="159"/>
    </row>
    <row r="220" spans="7:7" s="26" customFormat="1" x14ac:dyDescent="0.3">
      <c r="G220" s="159"/>
    </row>
    <row r="221" spans="7:7" s="26" customFormat="1" x14ac:dyDescent="0.3">
      <c r="G221" s="159"/>
    </row>
    <row r="222" spans="7:7" s="26" customFormat="1" x14ac:dyDescent="0.3">
      <c r="G222" s="159"/>
    </row>
    <row r="223" spans="7:7" s="26" customFormat="1" x14ac:dyDescent="0.3">
      <c r="G223" s="159"/>
    </row>
    <row r="224" spans="7:7" s="26" customFormat="1" x14ac:dyDescent="0.3">
      <c r="G224" s="159"/>
    </row>
    <row r="225" spans="7:7" s="26" customFormat="1" x14ac:dyDescent="0.3">
      <c r="G225" s="159"/>
    </row>
    <row r="226" spans="7:7" s="26" customFormat="1" x14ac:dyDescent="0.3">
      <c r="G226" s="159"/>
    </row>
    <row r="227" spans="7:7" s="26" customFormat="1" x14ac:dyDescent="0.3">
      <c r="G227" s="159"/>
    </row>
    <row r="228" spans="7:7" s="26" customFormat="1" x14ac:dyDescent="0.3">
      <c r="G228" s="159"/>
    </row>
    <row r="229" spans="7:7" s="26" customFormat="1" x14ac:dyDescent="0.3">
      <c r="G229" s="159"/>
    </row>
    <row r="230" spans="7:7" s="26" customFormat="1" x14ac:dyDescent="0.3">
      <c r="G230" s="159"/>
    </row>
    <row r="231" spans="7:7" s="26" customFormat="1" x14ac:dyDescent="0.3">
      <c r="G231" s="159"/>
    </row>
    <row r="232" spans="7:7" s="26" customFormat="1" x14ac:dyDescent="0.3">
      <c r="G232" s="159"/>
    </row>
    <row r="233" spans="7:7" s="26" customFormat="1" x14ac:dyDescent="0.3">
      <c r="G233" s="159"/>
    </row>
    <row r="234" spans="7:7" s="26" customFormat="1" x14ac:dyDescent="0.3">
      <c r="G234" s="159"/>
    </row>
    <row r="235" spans="7:7" s="26" customFormat="1" x14ac:dyDescent="0.3">
      <c r="G235" s="159"/>
    </row>
    <row r="236" spans="7:7" s="26" customFormat="1" x14ac:dyDescent="0.3">
      <c r="G236" s="159"/>
    </row>
    <row r="237" spans="7:7" s="26" customFormat="1" x14ac:dyDescent="0.3">
      <c r="G237" s="159"/>
    </row>
    <row r="238" spans="7:7" s="26" customFormat="1" x14ac:dyDescent="0.3">
      <c r="G238" s="159"/>
    </row>
    <row r="239" spans="7:7" s="26" customFormat="1" x14ac:dyDescent="0.3">
      <c r="G239" s="159"/>
    </row>
    <row r="240" spans="7:7" s="26" customFormat="1" x14ac:dyDescent="0.3">
      <c r="G240" s="159"/>
    </row>
    <row r="241" spans="7:7" s="26" customFormat="1" x14ac:dyDescent="0.3">
      <c r="G241" s="159"/>
    </row>
    <row r="242" spans="7:7" s="26" customFormat="1" x14ac:dyDescent="0.3">
      <c r="G242" s="159"/>
    </row>
    <row r="243" spans="7:7" s="26" customFormat="1" x14ac:dyDescent="0.3">
      <c r="G243" s="159"/>
    </row>
    <row r="244" spans="7:7" s="26" customFormat="1" x14ac:dyDescent="0.3">
      <c r="G244" s="159"/>
    </row>
    <row r="245" spans="7:7" s="26" customFormat="1" x14ac:dyDescent="0.3">
      <c r="G245" s="159"/>
    </row>
    <row r="246" spans="7:7" s="26" customFormat="1" x14ac:dyDescent="0.3">
      <c r="G246" s="159"/>
    </row>
    <row r="247" spans="7:7" s="26" customFormat="1" x14ac:dyDescent="0.3">
      <c r="G247" s="159"/>
    </row>
    <row r="248" spans="7:7" s="26" customFormat="1" x14ac:dyDescent="0.3">
      <c r="G248" s="159"/>
    </row>
    <row r="249" spans="7:7" s="26" customFormat="1" x14ac:dyDescent="0.3">
      <c r="G249" s="159"/>
    </row>
    <row r="250" spans="7:7" s="26" customFormat="1" x14ac:dyDescent="0.3">
      <c r="G250" s="159"/>
    </row>
    <row r="251" spans="7:7" s="26" customFormat="1" x14ac:dyDescent="0.3">
      <c r="G251" s="159"/>
    </row>
    <row r="252" spans="7:7" s="26" customFormat="1" x14ac:dyDescent="0.3">
      <c r="G252" s="159"/>
    </row>
    <row r="253" spans="7:7" s="26" customFormat="1" x14ac:dyDescent="0.3">
      <c r="G253" s="159"/>
    </row>
    <row r="254" spans="7:7" s="26" customFormat="1" x14ac:dyDescent="0.3">
      <c r="G254" s="159"/>
    </row>
    <row r="255" spans="7:7" s="26" customFormat="1" x14ac:dyDescent="0.3">
      <c r="G255" s="159"/>
    </row>
    <row r="256" spans="7:7" s="26" customFormat="1" x14ac:dyDescent="0.3">
      <c r="G256" s="159"/>
    </row>
    <row r="257" spans="7:7" s="26" customFormat="1" x14ac:dyDescent="0.3">
      <c r="G257" s="159"/>
    </row>
    <row r="258" spans="7:7" s="26" customFormat="1" x14ac:dyDescent="0.3">
      <c r="G258" s="159"/>
    </row>
    <row r="259" spans="7:7" s="26" customFormat="1" x14ac:dyDescent="0.3">
      <c r="G259" s="159"/>
    </row>
    <row r="260" spans="7:7" s="26" customFormat="1" x14ac:dyDescent="0.3">
      <c r="G260" s="159"/>
    </row>
    <row r="261" spans="7:7" s="26" customFormat="1" x14ac:dyDescent="0.3">
      <c r="G261" s="159"/>
    </row>
    <row r="262" spans="7:7" s="26" customFormat="1" x14ac:dyDescent="0.3">
      <c r="G262" s="159"/>
    </row>
    <row r="263" spans="7:7" s="26" customFormat="1" x14ac:dyDescent="0.3">
      <c r="G263" s="159"/>
    </row>
    <row r="264" spans="7:7" s="26" customFormat="1" x14ac:dyDescent="0.3">
      <c r="G264" s="159"/>
    </row>
    <row r="265" spans="7:7" s="26" customFormat="1" x14ac:dyDescent="0.3">
      <c r="G265" s="159"/>
    </row>
    <row r="266" spans="7:7" s="26" customFormat="1" x14ac:dyDescent="0.3">
      <c r="G266" s="159"/>
    </row>
    <row r="267" spans="7:7" s="26" customFormat="1" x14ac:dyDescent="0.3">
      <c r="G267" s="159"/>
    </row>
    <row r="268" spans="7:7" s="26" customFormat="1" x14ac:dyDescent="0.3">
      <c r="G268" s="159"/>
    </row>
    <row r="269" spans="7:7" s="26" customFormat="1" x14ac:dyDescent="0.3">
      <c r="G269" s="159"/>
    </row>
    <row r="270" spans="7:7" s="26" customFormat="1" x14ac:dyDescent="0.3">
      <c r="G270" s="159"/>
    </row>
    <row r="271" spans="7:7" s="26" customFormat="1" x14ac:dyDescent="0.3">
      <c r="G271" s="159"/>
    </row>
    <row r="272" spans="7:7" s="26" customFormat="1" x14ac:dyDescent="0.3">
      <c r="G272" s="159"/>
    </row>
    <row r="273" spans="7:7" s="26" customFormat="1" x14ac:dyDescent="0.3">
      <c r="G273" s="159"/>
    </row>
    <row r="274" spans="7:7" s="26" customFormat="1" x14ac:dyDescent="0.3">
      <c r="G274" s="159"/>
    </row>
    <row r="275" spans="7:7" s="26" customFormat="1" x14ac:dyDescent="0.3">
      <c r="G275" s="159"/>
    </row>
    <row r="276" spans="7:7" s="26" customFormat="1" x14ac:dyDescent="0.3">
      <c r="G276" s="159"/>
    </row>
    <row r="277" spans="7:7" s="26" customFormat="1" x14ac:dyDescent="0.3">
      <c r="G277" s="159"/>
    </row>
    <row r="278" spans="7:7" s="26" customFormat="1" x14ac:dyDescent="0.3">
      <c r="G278" s="159"/>
    </row>
    <row r="279" spans="7:7" s="26" customFormat="1" x14ac:dyDescent="0.3">
      <c r="G279" s="159"/>
    </row>
    <row r="280" spans="7:7" s="26" customFormat="1" x14ac:dyDescent="0.3">
      <c r="G280" s="159"/>
    </row>
    <row r="281" spans="7:7" s="26" customFormat="1" x14ac:dyDescent="0.3">
      <c r="G281" s="159"/>
    </row>
    <row r="282" spans="7:7" s="26" customFormat="1" x14ac:dyDescent="0.3">
      <c r="G282" s="159"/>
    </row>
    <row r="283" spans="7:7" s="26" customFormat="1" x14ac:dyDescent="0.3">
      <c r="G283" s="159"/>
    </row>
    <row r="284" spans="7:7" s="26" customFormat="1" x14ac:dyDescent="0.3">
      <c r="G284" s="159"/>
    </row>
    <row r="285" spans="7:7" s="26" customFormat="1" x14ac:dyDescent="0.3">
      <c r="G285" s="159"/>
    </row>
    <row r="286" spans="7:7" s="26" customFormat="1" x14ac:dyDescent="0.3">
      <c r="G286" s="159"/>
    </row>
    <row r="287" spans="7:7" s="26" customFormat="1" x14ac:dyDescent="0.3">
      <c r="G287" s="159"/>
    </row>
    <row r="288" spans="7:7" s="26" customFormat="1" x14ac:dyDescent="0.3">
      <c r="G288" s="159"/>
    </row>
    <row r="289" spans="7:7" s="26" customFormat="1" x14ac:dyDescent="0.3">
      <c r="G289" s="159"/>
    </row>
    <row r="290" spans="7:7" s="26" customFormat="1" x14ac:dyDescent="0.3">
      <c r="G290" s="159"/>
    </row>
    <row r="291" spans="7:7" s="26" customFormat="1" x14ac:dyDescent="0.3">
      <c r="G291" s="159"/>
    </row>
    <row r="292" spans="7:7" s="26" customFormat="1" x14ac:dyDescent="0.3">
      <c r="G292" s="159"/>
    </row>
    <row r="293" spans="7:7" s="26" customFormat="1" x14ac:dyDescent="0.3">
      <c r="G293" s="159"/>
    </row>
    <row r="294" spans="7:7" s="26" customFormat="1" x14ac:dyDescent="0.3">
      <c r="G294" s="159"/>
    </row>
    <row r="295" spans="7:7" s="26" customFormat="1" x14ac:dyDescent="0.3">
      <c r="G295" s="159"/>
    </row>
    <row r="296" spans="7:7" s="26" customFormat="1" x14ac:dyDescent="0.3">
      <c r="G296" s="159"/>
    </row>
    <row r="297" spans="7:7" s="26" customFormat="1" x14ac:dyDescent="0.3">
      <c r="G297" s="159"/>
    </row>
    <row r="298" spans="7:7" s="26" customFormat="1" x14ac:dyDescent="0.3">
      <c r="G298" s="159"/>
    </row>
    <row r="299" spans="7:7" s="26" customFormat="1" x14ac:dyDescent="0.3">
      <c r="G299" s="159"/>
    </row>
    <row r="300" spans="7:7" s="26" customFormat="1" x14ac:dyDescent="0.3">
      <c r="G300" s="159"/>
    </row>
    <row r="301" spans="7:7" s="26" customFormat="1" x14ac:dyDescent="0.3">
      <c r="G301" s="159"/>
    </row>
    <row r="302" spans="7:7" s="26" customFormat="1" x14ac:dyDescent="0.3">
      <c r="G302" s="159"/>
    </row>
    <row r="303" spans="7:7" s="26" customFormat="1" x14ac:dyDescent="0.3">
      <c r="G303" s="159"/>
    </row>
    <row r="304" spans="7:7" s="26" customFormat="1" x14ac:dyDescent="0.3">
      <c r="G304" s="159"/>
    </row>
    <row r="305" spans="7:7" s="26" customFormat="1" x14ac:dyDescent="0.3">
      <c r="G305" s="159"/>
    </row>
    <row r="306" spans="7:7" s="26" customFormat="1" x14ac:dyDescent="0.3">
      <c r="G306" s="159"/>
    </row>
    <row r="307" spans="7:7" s="26" customFormat="1" x14ac:dyDescent="0.3">
      <c r="G307" s="159"/>
    </row>
    <row r="308" spans="7:7" s="26" customFormat="1" x14ac:dyDescent="0.3">
      <c r="G308" s="159"/>
    </row>
    <row r="309" spans="7:7" s="26" customFormat="1" x14ac:dyDescent="0.3">
      <c r="G309" s="159"/>
    </row>
    <row r="310" spans="7:7" s="26" customFormat="1" x14ac:dyDescent="0.3">
      <c r="G310" s="159"/>
    </row>
    <row r="311" spans="7:7" s="26" customFormat="1" x14ac:dyDescent="0.3">
      <c r="G311" s="159"/>
    </row>
    <row r="312" spans="7:7" s="26" customFormat="1" x14ac:dyDescent="0.3">
      <c r="G312" s="159"/>
    </row>
    <row r="313" spans="7:7" s="26" customFormat="1" x14ac:dyDescent="0.3">
      <c r="G313" s="159"/>
    </row>
    <row r="314" spans="7:7" s="26" customFormat="1" x14ac:dyDescent="0.3">
      <c r="G314" s="159"/>
    </row>
    <row r="315" spans="7:7" s="26" customFormat="1" x14ac:dyDescent="0.3">
      <c r="G315" s="159"/>
    </row>
    <row r="316" spans="7:7" s="26" customFormat="1" x14ac:dyDescent="0.3">
      <c r="G316" s="159"/>
    </row>
    <row r="317" spans="7:7" s="26" customFormat="1" x14ac:dyDescent="0.3">
      <c r="G317" s="159"/>
    </row>
    <row r="318" spans="7:7" s="26" customFormat="1" x14ac:dyDescent="0.3">
      <c r="G318" s="159"/>
    </row>
    <row r="319" spans="7:7" s="26" customFormat="1" x14ac:dyDescent="0.3">
      <c r="G319" s="159"/>
    </row>
    <row r="320" spans="7:7" s="26" customFormat="1" x14ac:dyDescent="0.3">
      <c r="G320" s="159"/>
    </row>
    <row r="321" spans="2:10" s="26" customFormat="1" x14ac:dyDescent="0.3">
      <c r="G321" s="159"/>
    </row>
    <row r="322" spans="2:10" s="26" customFormat="1" x14ac:dyDescent="0.3">
      <c r="G322" s="159"/>
    </row>
    <row r="323" spans="2:10" s="26" customFormat="1" x14ac:dyDescent="0.3">
      <c r="G323" s="159"/>
    </row>
    <row r="324" spans="2:10" s="26" customFormat="1" x14ac:dyDescent="0.3">
      <c r="G324" s="159"/>
    </row>
    <row r="325" spans="2:10" s="26" customFormat="1" x14ac:dyDescent="0.3">
      <c r="G325" s="159"/>
    </row>
    <row r="326" spans="2:10" s="26" customFormat="1" x14ac:dyDescent="0.3">
      <c r="G326" s="159"/>
    </row>
    <row r="327" spans="2:10" x14ac:dyDescent="0.3">
      <c r="B327" s="26"/>
      <c r="C327" s="26"/>
      <c r="D327" s="26"/>
      <c r="E327" s="26"/>
      <c r="G327" s="159"/>
      <c r="H327" s="26"/>
      <c r="I327" s="26"/>
      <c r="J327" s="26"/>
    </row>
  </sheetData>
  <sheetProtection algorithmName="SHA-512" hashValue="kdpGsv6ThRMLz2JOsZV1FRGw2Y2uunEyy7x67+xemHL8TkEyY8qhbRjMT9WUevcBqCBN6fVX658MHXQespuRKA==" saltValue="9ildCn6YPcFM1z/qwntq5Q==" spinCount="100000" sheet="1" objects="1" scenarios="1" formatCells="0" formatColumns="0" formatRows="0"/>
  <dataConsolidate/>
  <mergeCells count="4">
    <mergeCell ref="B2:I2"/>
    <mergeCell ref="B7:J7"/>
    <mergeCell ref="B9:J9"/>
    <mergeCell ref="B23:C2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3F359-11D9-4F42-A017-340FAE2ACFA8}">
  <dimension ref="A1:CW1762"/>
  <sheetViews>
    <sheetView topLeftCell="A76" zoomScale="80" zoomScaleNormal="80" workbookViewId="0">
      <selection activeCell="D100" sqref="D100"/>
    </sheetView>
  </sheetViews>
  <sheetFormatPr defaultColWidth="8.76171875" defaultRowHeight="12.4" x14ac:dyDescent="0.3"/>
  <cols>
    <col min="1" max="1" width="1.64453125" style="26" customWidth="1"/>
    <col min="2" max="2" width="55.64453125" style="27" customWidth="1"/>
    <col min="3" max="3" width="30.64453125" style="27" customWidth="1"/>
    <col min="4" max="6" width="10.64453125" style="27" customWidth="1"/>
    <col min="7" max="7" width="80.64453125" style="27" customWidth="1"/>
    <col min="8" max="14" width="8.76171875" style="26"/>
    <col min="15" max="101" width="8.76171875" style="32"/>
    <col min="102" max="16384" width="8.76171875" style="27"/>
  </cols>
  <sheetData>
    <row r="1" spans="2:101" x14ac:dyDescent="0.3">
      <c r="B1" s="26"/>
      <c r="C1" s="26"/>
      <c r="D1" s="26"/>
      <c r="E1" s="26"/>
      <c r="F1" s="26"/>
      <c r="G1" s="26"/>
    </row>
    <row r="2" spans="2:101" ht="65.099999999999994" customHeight="1" x14ac:dyDescent="0.3">
      <c r="B2" s="385" t="s">
        <v>565</v>
      </c>
      <c r="C2" s="385"/>
      <c r="D2" s="385"/>
      <c r="E2" s="385"/>
      <c r="F2" s="385"/>
      <c r="G2" s="26"/>
    </row>
    <row r="3" spans="2:101" ht="46.5" customHeight="1" x14ac:dyDescent="0.3">
      <c r="B3" s="389" t="s">
        <v>781</v>
      </c>
      <c r="C3" s="389"/>
      <c r="D3" s="389"/>
      <c r="E3" s="389"/>
      <c r="F3" s="389"/>
      <c r="G3" s="389"/>
    </row>
    <row r="4" spans="2:101" ht="12.75" x14ac:dyDescent="0.3">
      <c r="B4" s="196"/>
      <c r="C4" s="26"/>
      <c r="D4" s="26"/>
      <c r="E4" s="26"/>
      <c r="F4" s="26"/>
      <c r="G4" s="26"/>
    </row>
    <row r="5" spans="2:101" ht="17.649999999999999" x14ac:dyDescent="0.3">
      <c r="B5" s="386" t="s">
        <v>566</v>
      </c>
      <c r="C5" s="386"/>
      <c r="D5" s="386"/>
      <c r="E5" s="386"/>
      <c r="F5" s="386"/>
      <c r="G5" s="386"/>
    </row>
    <row r="6" spans="2:101" s="26" customFormat="1" x14ac:dyDescent="0.3">
      <c r="B6" s="264"/>
      <c r="C6" s="264"/>
      <c r="D6" s="264"/>
      <c r="E6" s="264"/>
      <c r="F6" s="264"/>
      <c r="G6" s="264"/>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row>
    <row r="7" spans="2:101" ht="14.1" customHeight="1" x14ac:dyDescent="0.3">
      <c r="B7" s="265" t="s">
        <v>17</v>
      </c>
      <c r="C7" s="265"/>
      <c r="D7" s="265"/>
      <c r="E7" s="265"/>
      <c r="F7" s="265"/>
      <c r="G7" s="265"/>
    </row>
    <row r="8" spans="2:101" ht="14.1" customHeight="1" x14ac:dyDescent="0.3">
      <c r="B8" s="387" t="s">
        <v>567</v>
      </c>
      <c r="C8" s="387"/>
      <c r="D8" s="387"/>
      <c r="E8" s="387"/>
      <c r="F8" s="387"/>
      <c r="G8" s="387"/>
    </row>
    <row r="9" spans="2:101" x14ac:dyDescent="0.3">
      <c r="B9" s="387" t="s">
        <v>568</v>
      </c>
      <c r="C9" s="387"/>
      <c r="D9" s="387"/>
      <c r="E9" s="387"/>
      <c r="F9" s="387"/>
      <c r="G9" s="387"/>
    </row>
    <row r="10" spans="2:101" x14ac:dyDescent="0.3">
      <c r="B10" s="387" t="s">
        <v>569</v>
      </c>
      <c r="C10" s="387"/>
      <c r="D10" s="387"/>
      <c r="E10" s="387"/>
      <c r="F10" s="387"/>
      <c r="G10" s="387"/>
    </row>
    <row r="11" spans="2:101" x14ac:dyDescent="0.3">
      <c r="B11" s="387" t="s">
        <v>570</v>
      </c>
      <c r="C11" s="387"/>
      <c r="D11" s="387"/>
      <c r="E11" s="387"/>
      <c r="F11" s="387"/>
      <c r="G11" s="387"/>
    </row>
    <row r="12" spans="2:101" x14ac:dyDescent="0.3">
      <c r="B12" s="387" t="s">
        <v>571</v>
      </c>
      <c r="C12" s="387"/>
      <c r="D12" s="387"/>
      <c r="E12" s="387"/>
      <c r="F12" s="387"/>
      <c r="G12" s="387"/>
    </row>
    <row r="13" spans="2:101" ht="29.25" customHeight="1" x14ac:dyDescent="0.3">
      <c r="B13" s="387" t="s">
        <v>572</v>
      </c>
      <c r="C13" s="387"/>
      <c r="D13" s="387"/>
      <c r="E13" s="387"/>
      <c r="F13" s="387"/>
      <c r="G13" s="387"/>
    </row>
    <row r="14" spans="2:101" x14ac:dyDescent="0.3">
      <c r="B14" s="387" t="s">
        <v>573</v>
      </c>
      <c r="C14" s="387"/>
      <c r="D14" s="387"/>
      <c r="E14" s="387"/>
      <c r="F14" s="387"/>
      <c r="G14" s="387"/>
    </row>
    <row r="15" spans="2:101" x14ac:dyDescent="0.3">
      <c r="B15" s="387" t="s">
        <v>574</v>
      </c>
      <c r="C15" s="387"/>
      <c r="D15" s="387"/>
      <c r="E15" s="387"/>
      <c r="F15" s="387"/>
      <c r="G15" s="387"/>
    </row>
    <row r="16" spans="2:101" x14ac:dyDescent="0.3">
      <c r="B16" s="26" t="s">
        <v>575</v>
      </c>
      <c r="C16" s="48"/>
      <c r="D16" s="48"/>
      <c r="E16" s="48"/>
      <c r="F16" s="48"/>
      <c r="G16" s="48"/>
    </row>
    <row r="17" spans="2:101" s="26" customFormat="1" ht="13.5" x14ac:dyDescent="0.3">
      <c r="B17" s="266"/>
      <c r="C17" s="266"/>
      <c r="D17" s="266"/>
      <c r="E17" s="266"/>
      <c r="F17" s="266"/>
      <c r="G17" s="266"/>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row>
    <row r="18" spans="2:101" s="26" customFormat="1" ht="14.65" x14ac:dyDescent="0.3">
      <c r="B18" s="267" t="s">
        <v>576</v>
      </c>
      <c r="C18" s="267"/>
      <c r="D18" s="267"/>
      <c r="E18" s="267"/>
      <c r="F18" s="267"/>
      <c r="G18" s="267"/>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row>
    <row r="19" spans="2:101" s="26" customFormat="1" ht="3" customHeight="1" x14ac:dyDescent="0.3">
      <c r="B19" s="268"/>
      <c r="C19" s="268"/>
      <c r="D19" s="268"/>
      <c r="E19" s="268"/>
      <c r="F19" s="268"/>
      <c r="G19" s="268"/>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row>
    <row r="20" spans="2:101" s="26" customFormat="1" ht="13.9" x14ac:dyDescent="0.3">
      <c r="B20" s="136" t="s">
        <v>5</v>
      </c>
      <c r="C20" s="269" t="s">
        <v>7</v>
      </c>
      <c r="D20" s="270" t="s">
        <v>11</v>
      </c>
      <c r="E20" s="270" t="s">
        <v>6</v>
      </c>
      <c r="F20" s="270" t="s">
        <v>67</v>
      </c>
      <c r="G20" s="269" t="s">
        <v>238</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row>
    <row r="21" spans="2:101" s="26" customFormat="1" x14ac:dyDescent="0.3">
      <c r="B21" s="136"/>
      <c r="C21" s="269"/>
      <c r="D21" s="270"/>
      <c r="E21" s="270"/>
      <c r="F21" s="270"/>
      <c r="G21" s="269"/>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row>
    <row r="22" spans="2:101" s="26" customFormat="1" ht="15.4" x14ac:dyDescent="0.3">
      <c r="B22" s="271" t="s">
        <v>577</v>
      </c>
      <c r="C22" s="105" t="s">
        <v>391</v>
      </c>
      <c r="D22" s="197"/>
      <c r="E22" s="134" t="s">
        <v>8</v>
      </c>
      <c r="F22" s="134" t="s">
        <v>10</v>
      </c>
      <c r="G22" s="257" t="s">
        <v>578</v>
      </c>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row>
    <row r="23" spans="2:101" s="26" customFormat="1" x14ac:dyDescent="0.3">
      <c r="B23" s="271"/>
      <c r="C23" s="269"/>
      <c r="D23" s="270"/>
      <c r="E23" s="270"/>
      <c r="F23" s="270"/>
      <c r="G23" s="257"/>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row>
    <row r="24" spans="2:101" s="26" customFormat="1" ht="15.4" x14ac:dyDescent="0.3">
      <c r="B24" s="271" t="s">
        <v>579</v>
      </c>
      <c r="C24" s="133" t="s">
        <v>580</v>
      </c>
      <c r="D24" s="49"/>
      <c r="E24" s="134" t="s">
        <v>89</v>
      </c>
      <c r="F24" s="134" t="s">
        <v>10</v>
      </c>
      <c r="G24" s="257" t="s">
        <v>379</v>
      </c>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row>
    <row r="25" spans="2:101" s="26" customFormat="1" x14ac:dyDescent="0.3">
      <c r="B25" s="271"/>
      <c r="C25" s="133"/>
      <c r="D25" s="133"/>
      <c r="E25" s="134"/>
      <c r="F25" s="134"/>
      <c r="G25" s="257"/>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row>
    <row r="26" spans="2:101" s="26" customFormat="1" x14ac:dyDescent="0.3">
      <c r="B26" s="271" t="s">
        <v>581</v>
      </c>
      <c r="C26" s="133" t="s">
        <v>582</v>
      </c>
      <c r="D26" s="345"/>
      <c r="E26" s="135" t="s">
        <v>583</v>
      </c>
      <c r="F26" s="135" t="s">
        <v>10</v>
      </c>
      <c r="G26" s="257" t="s">
        <v>584</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row>
    <row r="27" spans="2:101" s="26" customFormat="1" ht="12.75" thickBot="1" x14ac:dyDescent="0.35">
      <c r="B27" s="271"/>
      <c r="C27" s="133"/>
      <c r="D27" s="272"/>
      <c r="E27" s="134"/>
      <c r="F27" s="134"/>
      <c r="G27" s="273"/>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row>
    <row r="28" spans="2:101" s="32" customFormat="1" ht="16.5" thickTop="1" thickBot="1" x14ac:dyDescent="0.35">
      <c r="B28" s="257" t="s">
        <v>585</v>
      </c>
      <c r="C28" s="50" t="s">
        <v>50</v>
      </c>
      <c r="D28" s="275"/>
      <c r="E28" s="275"/>
      <c r="F28" s="275"/>
      <c r="G28" s="257"/>
    </row>
    <row r="29" spans="2:101" s="26" customFormat="1" ht="12.75" thickTop="1" x14ac:dyDescent="0.3">
      <c r="B29" s="271"/>
      <c r="C29" s="133"/>
      <c r="D29" s="272"/>
      <c r="E29" s="134"/>
      <c r="F29" s="134"/>
      <c r="G29" s="273"/>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row>
    <row r="30" spans="2:101" s="26" customFormat="1" ht="15.4" x14ac:dyDescent="0.3">
      <c r="B30" s="271" t="s">
        <v>388</v>
      </c>
      <c r="C30" s="133" t="s">
        <v>389</v>
      </c>
      <c r="D30" s="134">
        <v>4000</v>
      </c>
      <c r="E30" s="135" t="s">
        <v>8</v>
      </c>
      <c r="F30" s="135" t="s">
        <v>79</v>
      </c>
      <c r="G30" s="257"/>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row>
    <row r="31" spans="2:101" s="26" customFormat="1" x14ac:dyDescent="0.3">
      <c r="B31" s="271"/>
      <c r="C31" s="133"/>
      <c r="D31" s="134"/>
      <c r="E31" s="135"/>
      <c r="F31" s="135"/>
      <c r="G31" s="257"/>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row>
    <row r="32" spans="2:101" s="26" customFormat="1" ht="36.75" customHeight="1" x14ac:dyDescent="0.3">
      <c r="B32" s="271" t="s">
        <v>586</v>
      </c>
      <c r="C32" s="133" t="s">
        <v>390</v>
      </c>
      <c r="D32" s="134">
        <v>0.5</v>
      </c>
      <c r="E32" s="135" t="s">
        <v>8</v>
      </c>
      <c r="F32" s="135" t="s">
        <v>79</v>
      </c>
      <c r="G32" s="257" t="s">
        <v>587</v>
      </c>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row>
    <row r="33" spans="2:101" s="26" customFormat="1" x14ac:dyDescent="0.3">
      <c r="B33" s="136"/>
      <c r="C33" s="269"/>
      <c r="D33" s="270"/>
      <c r="E33" s="270"/>
      <c r="F33" s="270"/>
      <c r="G33" s="269"/>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row>
    <row r="34" spans="2:101" s="26" customFormat="1" ht="24.75" x14ac:dyDescent="0.3">
      <c r="B34" s="271" t="s">
        <v>442</v>
      </c>
      <c r="C34" s="133" t="s">
        <v>443</v>
      </c>
      <c r="D34" s="276" t="str">
        <f>IF(ISNUMBER(D26),ROUNDUP(Nhouse*fhouse/(D26*365),0),"??")</f>
        <v>??</v>
      </c>
      <c r="E34" s="134" t="s">
        <v>58</v>
      </c>
      <c r="F34" s="134" t="s">
        <v>12</v>
      </c>
      <c r="G34" s="257" t="s">
        <v>782</v>
      </c>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row>
    <row r="35" spans="2:101" s="26" customFormat="1" x14ac:dyDescent="0.3">
      <c r="B35" s="271"/>
      <c r="C35" s="133"/>
      <c r="D35" s="134"/>
      <c r="E35" s="134"/>
      <c r="F35" s="134"/>
      <c r="G35" s="273"/>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row>
    <row r="36" spans="2:101" s="26" customFormat="1" ht="15.4" x14ac:dyDescent="0.3">
      <c r="B36" s="271" t="s">
        <v>588</v>
      </c>
      <c r="C36" s="133" t="s">
        <v>444</v>
      </c>
      <c r="D36" s="272">
        <v>1</v>
      </c>
      <c r="E36" s="135" t="s">
        <v>8</v>
      </c>
      <c r="F36" s="134" t="s">
        <v>79</v>
      </c>
      <c r="G36" s="257" t="s">
        <v>445</v>
      </c>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row>
    <row r="37" spans="2:101" s="26" customFormat="1" x14ac:dyDescent="0.3">
      <c r="B37" s="271"/>
      <c r="C37" s="133"/>
      <c r="D37" s="272"/>
      <c r="E37" s="134"/>
      <c r="F37" s="134"/>
      <c r="G37" s="273"/>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row>
    <row r="38" spans="2:101" s="26" customFormat="1" ht="15.4" x14ac:dyDescent="0.3">
      <c r="B38" s="271" t="s">
        <v>446</v>
      </c>
      <c r="C38" s="133" t="s">
        <v>350</v>
      </c>
      <c r="D38" s="134">
        <v>125</v>
      </c>
      <c r="E38" s="134" t="s">
        <v>447</v>
      </c>
      <c r="F38" s="134" t="s">
        <v>79</v>
      </c>
      <c r="G38" s="277"/>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row>
    <row r="39" spans="2:101" s="26" customFormat="1" ht="13.5" customHeight="1" x14ac:dyDescent="0.3">
      <c r="B39" s="271"/>
      <c r="C39" s="133"/>
      <c r="D39" s="134"/>
      <c r="E39" s="134"/>
      <c r="F39" s="134"/>
      <c r="G39" s="277"/>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row>
    <row r="40" spans="2:101" s="26" customFormat="1" ht="15.4" x14ac:dyDescent="0.3">
      <c r="B40" s="271" t="s">
        <v>351</v>
      </c>
      <c r="C40" s="105" t="s">
        <v>156</v>
      </c>
      <c r="D40" s="134">
        <v>1000</v>
      </c>
      <c r="E40" s="134" t="s">
        <v>138</v>
      </c>
      <c r="F40" s="134" t="s">
        <v>79</v>
      </c>
      <c r="G40" s="257" t="s">
        <v>352</v>
      </c>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row>
    <row r="41" spans="2:101" s="26" customFormat="1" x14ac:dyDescent="0.3">
      <c r="B41" s="271"/>
      <c r="C41" s="105"/>
      <c r="D41" s="198"/>
      <c r="E41" s="134"/>
      <c r="F41" s="134"/>
      <c r="G41" s="257"/>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row>
    <row r="42" spans="2:101" s="26" customFormat="1" ht="15.4" x14ac:dyDescent="0.3">
      <c r="B42" s="257" t="s">
        <v>353</v>
      </c>
      <c r="C42" s="132" t="s">
        <v>589</v>
      </c>
      <c r="D42" s="278" t="str">
        <f>INDEX('Pick-lists &amp; Defaults'!C83:C86,MATCH(C28,application_method_users,0))</f>
        <v>??</v>
      </c>
      <c r="E42" s="135" t="s">
        <v>8</v>
      </c>
      <c r="F42" s="135" t="s">
        <v>79</v>
      </c>
      <c r="G42" s="257" t="s">
        <v>358</v>
      </c>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row>
    <row r="43" spans="2:101" s="26" customFormat="1" x14ac:dyDescent="0.3">
      <c r="B43" s="271"/>
      <c r="C43" s="105"/>
      <c r="D43" s="134"/>
      <c r="E43" s="134"/>
      <c r="F43" s="134"/>
      <c r="G43" s="277"/>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row>
    <row r="44" spans="2:101" s="26" customFormat="1" ht="15.4" x14ac:dyDescent="0.3">
      <c r="B44" s="271" t="s">
        <v>354</v>
      </c>
      <c r="C44" s="105" t="s">
        <v>536</v>
      </c>
      <c r="D44" s="278" t="str">
        <f>INDEX('Pick-lists &amp; Defaults'!D83:D86,MATCH(C28,application_method_users,0))</f>
        <v>??</v>
      </c>
      <c r="E44" s="134" t="s">
        <v>8</v>
      </c>
      <c r="F44" s="134" t="s">
        <v>79</v>
      </c>
      <c r="G44" s="257" t="s">
        <v>358</v>
      </c>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row>
    <row r="45" spans="2:101" s="26" customFormat="1" x14ac:dyDescent="0.3">
      <c r="B45" s="271"/>
      <c r="C45" s="105"/>
      <c r="D45" s="134"/>
      <c r="E45" s="134"/>
      <c r="F45" s="134"/>
      <c r="G45" s="257"/>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row>
    <row r="46" spans="2:101" s="26" customFormat="1" ht="15.4" x14ac:dyDescent="0.3">
      <c r="B46" s="271" t="s">
        <v>590</v>
      </c>
      <c r="C46" s="105" t="s">
        <v>591</v>
      </c>
      <c r="D46" s="279" t="str">
        <f>INDEX('Pick-lists &amp; Defaults'!E83:E86,MATCH(C28,application_method_users,0))</f>
        <v>??</v>
      </c>
      <c r="E46" s="134" t="s">
        <v>8</v>
      </c>
      <c r="F46" s="134" t="s">
        <v>79</v>
      </c>
      <c r="G46" s="257" t="s">
        <v>358</v>
      </c>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row>
    <row r="47" spans="2:101" s="26" customFormat="1" x14ac:dyDescent="0.3">
      <c r="B47" s="271"/>
      <c r="C47" s="105"/>
      <c r="D47" s="134"/>
      <c r="E47" s="134"/>
      <c r="F47" s="134"/>
      <c r="G47" s="257"/>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row>
    <row r="48" spans="2:101" s="26" customFormat="1" x14ac:dyDescent="0.3">
      <c r="B48" s="271"/>
      <c r="C48" s="105"/>
      <c r="D48" s="134"/>
      <c r="E48" s="134"/>
      <c r="F48" s="134"/>
      <c r="G48" s="257"/>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row>
    <row r="49" spans="2:101" s="26" customFormat="1" x14ac:dyDescent="0.3">
      <c r="B49" s="390" t="s">
        <v>592</v>
      </c>
      <c r="C49" s="390"/>
      <c r="D49" s="390"/>
      <c r="E49" s="390"/>
      <c r="F49" s="390"/>
      <c r="G49" s="390"/>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row>
    <row r="50" spans="2:101" s="26" customFormat="1" ht="28.5" customHeight="1" x14ac:dyDescent="0.3">
      <c r="B50" s="391" t="s">
        <v>593</v>
      </c>
      <c r="C50" s="391"/>
      <c r="D50" s="391"/>
      <c r="E50" s="391"/>
      <c r="F50" s="391"/>
      <c r="G50" s="39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row>
    <row r="51" spans="2:101" s="26" customFormat="1" x14ac:dyDescent="0.3">
      <c r="B51" s="280"/>
      <c r="C51" s="105"/>
      <c r="D51" s="134"/>
      <c r="E51" s="134"/>
      <c r="F51" s="134"/>
      <c r="G51" s="257"/>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row>
    <row r="52" spans="2:101" s="32" customFormat="1" ht="15.4" x14ac:dyDescent="0.3">
      <c r="B52" s="281" t="s">
        <v>363</v>
      </c>
      <c r="C52" s="105" t="s">
        <v>364</v>
      </c>
      <c r="D52" s="134">
        <v>1</v>
      </c>
      <c r="E52" s="134" t="s">
        <v>8</v>
      </c>
      <c r="F52" s="134" t="s">
        <v>79</v>
      </c>
      <c r="G52" s="257" t="s">
        <v>358</v>
      </c>
    </row>
    <row r="53" spans="2:101" s="26" customFormat="1" x14ac:dyDescent="0.3">
      <c r="B53" s="271"/>
      <c r="C53" s="105"/>
      <c r="D53" s="134"/>
      <c r="E53" s="134"/>
      <c r="F53" s="134"/>
      <c r="G53" s="257"/>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row>
    <row r="54" spans="2:101" s="32" customFormat="1" ht="15.4" x14ac:dyDescent="0.3">
      <c r="B54" s="281" t="s">
        <v>594</v>
      </c>
      <c r="C54" s="282" t="s">
        <v>595</v>
      </c>
      <c r="D54" s="231">
        <v>0</v>
      </c>
      <c r="E54" s="134" t="s">
        <v>8</v>
      </c>
      <c r="F54" s="283" t="s">
        <v>79</v>
      </c>
      <c r="G54" s="257" t="s">
        <v>358</v>
      </c>
    </row>
    <row r="55" spans="2:101" s="32" customFormat="1" x14ac:dyDescent="0.3">
      <c r="B55" s="281"/>
      <c r="C55" s="282"/>
      <c r="D55" s="231"/>
      <c r="E55" s="134"/>
      <c r="F55" s="283"/>
      <c r="G55" s="257"/>
    </row>
    <row r="56" spans="2:101" s="32" customFormat="1" ht="30.75" x14ac:dyDescent="0.3">
      <c r="B56" s="271" t="s">
        <v>596</v>
      </c>
      <c r="C56" s="105" t="s">
        <v>597</v>
      </c>
      <c r="D56" s="284" t="str">
        <f>IF(C28='Pick-lists &amp; Defaults'!B84,1-Fdrift-Frunoff-Felim,IF(OR(C28='Pick-lists &amp; Defaults'!B85,C28='Pick-lists &amp; Defaults'!B86),1-Fdripping-Felim,"??"))</f>
        <v>??</v>
      </c>
      <c r="E56" s="134" t="s">
        <v>8</v>
      </c>
      <c r="F56" s="134" t="s">
        <v>12</v>
      </c>
      <c r="G56" s="285" t="s">
        <v>598</v>
      </c>
    </row>
    <row r="57" spans="2:101" s="32" customFormat="1" ht="12.75" thickBot="1" x14ac:dyDescent="0.35">
      <c r="B57" s="281"/>
      <c r="C57" s="282"/>
      <c r="D57" s="134"/>
      <c r="E57" s="134"/>
      <c r="F57" s="283"/>
      <c r="G57" s="257"/>
    </row>
    <row r="58" spans="2:101" s="32" customFormat="1" x14ac:dyDescent="0.3">
      <c r="B58" s="281"/>
      <c r="C58" s="286" t="s">
        <v>599</v>
      </c>
      <c r="D58" s="287"/>
      <c r="E58" s="287"/>
      <c r="F58" s="288"/>
      <c r="G58" s="289"/>
    </row>
    <row r="59" spans="2:101" s="26" customFormat="1" ht="28.15" thickBot="1" x14ac:dyDescent="0.35">
      <c r="B59" s="281"/>
      <c r="C59" s="290" t="s">
        <v>600</v>
      </c>
      <c r="D59" s="291"/>
      <c r="E59" s="292" t="s">
        <v>8</v>
      </c>
      <c r="F59" s="292" t="s">
        <v>12</v>
      </c>
      <c r="G59" s="293" t="s">
        <v>601</v>
      </c>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row>
    <row r="60" spans="2:101" s="26" customFormat="1" x14ac:dyDescent="0.3">
      <c r="B60" s="271"/>
      <c r="C60" s="105"/>
      <c r="D60" s="134"/>
      <c r="E60" s="134"/>
      <c r="F60" s="134"/>
      <c r="G60" s="285"/>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row>
    <row r="61" spans="2:101" s="26" customFormat="1" x14ac:dyDescent="0.3">
      <c r="B61" s="271"/>
      <c r="C61" s="105"/>
      <c r="D61" s="134"/>
      <c r="E61" s="134"/>
      <c r="F61" s="134"/>
      <c r="G61" s="285"/>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row>
    <row r="62" spans="2:101" s="26" customFormat="1" x14ac:dyDescent="0.3">
      <c r="B62" s="294" t="s">
        <v>602</v>
      </c>
      <c r="C62" s="105"/>
      <c r="D62" s="134"/>
      <c r="E62" s="134"/>
      <c r="F62" s="134"/>
      <c r="G62" s="285"/>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row>
    <row r="63" spans="2:101" s="26" customFormat="1" ht="42.75" customHeight="1" x14ac:dyDescent="0.3">
      <c r="B63" s="388" t="s">
        <v>826</v>
      </c>
      <c r="C63" s="388"/>
      <c r="D63" s="388"/>
      <c r="E63" s="388"/>
      <c r="F63" s="388"/>
      <c r="G63" s="388"/>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row>
    <row r="64" spans="2:101" s="26" customFormat="1" x14ac:dyDescent="0.3">
      <c r="B64" s="295"/>
      <c r="C64" s="105"/>
      <c r="D64" s="134"/>
      <c r="E64" s="134"/>
      <c r="F64" s="134"/>
      <c r="G64" s="285"/>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row>
    <row r="65" spans="2:101" s="32" customFormat="1" ht="24.75" x14ac:dyDescent="0.3">
      <c r="B65" s="282" t="s">
        <v>603</v>
      </c>
      <c r="C65" s="282" t="s">
        <v>604</v>
      </c>
      <c r="D65" s="284" t="str">
        <f>IF(C28='Pick-lists &amp; Defaults'!B84,1-Fdrift-Frunoff-Felim-Frinse,IF(OR(C28='Pick-lists &amp; Defaults'!B85,C28='Pick-lists &amp; Defaults'!B86),1-Fdripping-Felim-Frinse,"??"))</f>
        <v>??</v>
      </c>
      <c r="E65" s="135" t="s">
        <v>8</v>
      </c>
      <c r="F65" s="283" t="s">
        <v>12</v>
      </c>
      <c r="G65" s="296" t="s">
        <v>605</v>
      </c>
    </row>
    <row r="66" spans="2:101" s="32" customFormat="1" x14ac:dyDescent="0.3">
      <c r="B66" s="282"/>
      <c r="C66" s="132"/>
      <c r="D66" s="135"/>
      <c r="E66" s="135"/>
      <c r="F66" s="135"/>
      <c r="G66" s="152"/>
    </row>
    <row r="67" spans="2:101" s="32" customFormat="1" ht="24.75" x14ac:dyDescent="0.3">
      <c r="B67" s="257" t="s">
        <v>450</v>
      </c>
      <c r="C67" s="282" t="s">
        <v>449</v>
      </c>
      <c r="D67" s="231">
        <v>30</v>
      </c>
      <c r="E67" s="283" t="s">
        <v>56</v>
      </c>
      <c r="F67" s="135" t="s">
        <v>79</v>
      </c>
      <c r="G67" s="273"/>
    </row>
    <row r="68" spans="2:101" s="32" customFormat="1" x14ac:dyDescent="0.3">
      <c r="B68" s="257"/>
      <c r="C68" s="282"/>
      <c r="D68" s="231"/>
      <c r="E68" s="283"/>
      <c r="F68" s="135"/>
      <c r="G68" s="297"/>
    </row>
    <row r="69" spans="2:101" s="32" customFormat="1" ht="37.15" x14ac:dyDescent="0.3">
      <c r="B69" s="152" t="s">
        <v>606</v>
      </c>
      <c r="C69" s="277" t="s">
        <v>607</v>
      </c>
      <c r="D69" s="49"/>
      <c r="E69" s="283" t="s">
        <v>380</v>
      </c>
      <c r="F69" s="135" t="s">
        <v>10</v>
      </c>
      <c r="G69" s="257" t="s">
        <v>608</v>
      </c>
    </row>
    <row r="70" spans="2:101" s="32" customFormat="1" x14ac:dyDescent="0.3">
      <c r="B70" s="152"/>
      <c r="C70" s="277"/>
      <c r="D70" s="298"/>
      <c r="E70" s="283"/>
      <c r="F70" s="135"/>
      <c r="G70" s="257"/>
    </row>
    <row r="71" spans="2:101" s="32" customFormat="1" x14ac:dyDescent="0.3">
      <c r="B71" s="299"/>
      <c r="C71" s="300"/>
      <c r="D71" s="298"/>
      <c r="E71" s="301"/>
      <c r="F71" s="302"/>
      <c r="G71" s="299"/>
    </row>
    <row r="72" spans="2:101" s="32" customFormat="1" x14ac:dyDescent="0.3">
      <c r="B72" s="294" t="s">
        <v>609</v>
      </c>
      <c r="C72" s="300"/>
      <c r="D72" s="298"/>
      <c r="E72" s="301"/>
      <c r="F72" s="302"/>
      <c r="G72" s="299"/>
    </row>
    <row r="73" spans="2:101" s="32" customFormat="1" x14ac:dyDescent="0.3">
      <c r="B73" s="257"/>
      <c r="C73" s="282"/>
      <c r="D73" s="231"/>
      <c r="E73" s="283"/>
      <c r="F73" s="135"/>
      <c r="G73" s="257"/>
    </row>
    <row r="74" spans="2:101" s="32" customFormat="1" ht="63.4" x14ac:dyDescent="0.3">
      <c r="B74" s="281" t="s">
        <v>355</v>
      </c>
      <c r="C74" s="281" t="s">
        <v>610</v>
      </c>
      <c r="D74" s="135">
        <v>13</v>
      </c>
      <c r="E74" s="283" t="s">
        <v>356</v>
      </c>
      <c r="F74" s="283" t="s">
        <v>79</v>
      </c>
      <c r="G74" s="153" t="s">
        <v>611</v>
      </c>
    </row>
    <row r="75" spans="2:101" s="32" customFormat="1" ht="12" customHeight="1" x14ac:dyDescent="0.3">
      <c r="B75" s="257"/>
      <c r="C75" s="132"/>
      <c r="D75" s="135"/>
      <c r="E75" s="283"/>
      <c r="F75" s="283"/>
      <c r="G75" s="153"/>
    </row>
    <row r="76" spans="2:101" s="26" customFormat="1" ht="15.4" x14ac:dyDescent="0.3">
      <c r="B76" s="271" t="s">
        <v>324</v>
      </c>
      <c r="C76" s="105" t="s">
        <v>333</v>
      </c>
      <c r="D76" s="134">
        <v>1700</v>
      </c>
      <c r="E76" s="134" t="s">
        <v>357</v>
      </c>
      <c r="F76" s="134" t="s">
        <v>79</v>
      </c>
      <c r="G76" s="257"/>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row>
    <row r="77" spans="2:101" s="26" customFormat="1" x14ac:dyDescent="0.3">
      <c r="B77" s="271"/>
      <c r="C77" s="105"/>
      <c r="D77" s="134"/>
      <c r="E77" s="134"/>
      <c r="F77" s="134"/>
      <c r="G77" s="257"/>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row>
    <row r="78" spans="2:101" s="26" customFormat="1" ht="15.4" x14ac:dyDescent="0.3">
      <c r="B78" s="105" t="s">
        <v>381</v>
      </c>
      <c r="C78" s="133" t="s">
        <v>382</v>
      </c>
      <c r="D78" s="197"/>
      <c r="E78" s="134" t="s">
        <v>383</v>
      </c>
      <c r="F78" s="134" t="s">
        <v>10</v>
      </c>
      <c r="G78" s="257"/>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row>
    <row r="79" spans="2:101" s="26" customFormat="1" x14ac:dyDescent="0.3">
      <c r="B79" s="105"/>
      <c r="C79" s="133"/>
      <c r="D79" s="134"/>
      <c r="E79" s="134"/>
      <c r="F79" s="134"/>
      <c r="G79" s="257"/>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row>
    <row r="80" spans="2:101" s="26" customFormat="1" ht="13.9" x14ac:dyDescent="0.3">
      <c r="B80" s="105" t="s">
        <v>384</v>
      </c>
      <c r="C80" s="133" t="s">
        <v>385</v>
      </c>
      <c r="D80" s="197"/>
      <c r="E80" s="134" t="s">
        <v>58</v>
      </c>
      <c r="F80" s="134" t="s">
        <v>10</v>
      </c>
      <c r="G80" s="269"/>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row>
    <row r="81" spans="2:101" s="26" customFormat="1" x14ac:dyDescent="0.3">
      <c r="B81" s="105"/>
      <c r="C81" s="133"/>
      <c r="D81" s="270"/>
      <c r="E81" s="270"/>
      <c r="F81" s="270"/>
      <c r="G81" s="269"/>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row>
    <row r="82" spans="2:101" ht="14.65" x14ac:dyDescent="0.3">
      <c r="B82" s="267" t="s">
        <v>3</v>
      </c>
      <c r="C82" s="303"/>
      <c r="D82" s="303"/>
      <c r="E82" s="303"/>
      <c r="F82" s="303"/>
      <c r="G82" s="304"/>
    </row>
    <row r="83" spans="2:101" ht="3" customHeight="1" x14ac:dyDescent="0.3">
      <c r="B83" s="105"/>
      <c r="C83" s="105"/>
      <c r="D83" s="105"/>
      <c r="E83" s="105"/>
      <c r="F83" s="105"/>
      <c r="G83" s="133"/>
    </row>
    <row r="84" spans="2:101" ht="13.9" x14ac:dyDescent="0.3">
      <c r="B84" s="136" t="s">
        <v>5</v>
      </c>
      <c r="C84" s="269" t="s">
        <v>7</v>
      </c>
      <c r="D84" s="270" t="s">
        <v>11</v>
      </c>
      <c r="E84" s="270" t="s">
        <v>6</v>
      </c>
      <c r="F84" s="270" t="s">
        <v>67</v>
      </c>
      <c r="G84" s="269" t="s">
        <v>238</v>
      </c>
    </row>
    <row r="85" spans="2:101" x14ac:dyDescent="0.3">
      <c r="B85" s="136"/>
      <c r="C85" s="269"/>
      <c r="D85" s="270"/>
      <c r="E85" s="270"/>
      <c r="F85" s="270"/>
      <c r="G85" s="269"/>
    </row>
    <row r="86" spans="2:101" ht="14.65" x14ac:dyDescent="0.3">
      <c r="B86" s="305" t="s">
        <v>612</v>
      </c>
      <c r="C86" s="269"/>
      <c r="D86" s="270"/>
      <c r="E86" s="270"/>
      <c r="F86" s="270"/>
      <c r="G86" s="269"/>
    </row>
    <row r="87" spans="2:101" x14ac:dyDescent="0.3">
      <c r="B87" s="130"/>
      <c r="C87" s="132"/>
      <c r="D87" s="130"/>
      <c r="E87" s="130"/>
      <c r="F87" s="130"/>
      <c r="G87" s="133"/>
    </row>
    <row r="88" spans="2:101" x14ac:dyDescent="0.3">
      <c r="B88" s="294" t="s">
        <v>613</v>
      </c>
      <c r="C88" s="132"/>
      <c r="D88" s="130"/>
      <c r="E88" s="130"/>
      <c r="F88" s="130"/>
      <c r="G88" s="133"/>
    </row>
    <row r="89" spans="2:101" s="26" customFormat="1" ht="31.9" customHeight="1" x14ac:dyDescent="0.3">
      <c r="B89" s="271" t="s">
        <v>614</v>
      </c>
      <c r="C89" s="132" t="s">
        <v>615</v>
      </c>
      <c r="D89" s="158" t="str">
        <f>IF(OR(C28='Pick-lists &amp; Defaults'!B85,C28='Pick-lists &amp; Defaults'!B86),0,IF(AND(ISNUMBER(Vform),ISNUMBER(Fform),ISNUMBER(RHOform), ISNUMBER(Fdrift)),AREA_façade*Vform*Fform*RHOform*Fdrift*1000,"??"))</f>
        <v>??</v>
      </c>
      <c r="E89" s="283" t="s">
        <v>448</v>
      </c>
      <c r="F89" s="283" t="s">
        <v>12</v>
      </c>
      <c r="G89" s="152" t="s">
        <v>616</v>
      </c>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row>
    <row r="90" spans="2:101" s="26" customFormat="1" ht="3" customHeight="1" x14ac:dyDescent="0.3">
      <c r="B90" s="271"/>
      <c r="C90" s="132"/>
      <c r="D90" s="132"/>
      <c r="E90" s="283"/>
      <c r="F90" s="283"/>
      <c r="G90" s="15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row>
    <row r="91" spans="2:101" s="26" customFormat="1" ht="24.75" x14ac:dyDescent="0.3">
      <c r="B91" s="271" t="s">
        <v>617</v>
      </c>
      <c r="C91" s="132" t="s">
        <v>537</v>
      </c>
      <c r="D91" s="158" t="str">
        <f>IF(OR(C28='Pick-lists &amp; Defaults'!B85,C28='Pick-lists &amp; Defaults'!B86),0,IF(AND(ISNUMBER(Vform),ISNUMBER(Fform),ISNUMBER(RHOform),ISNUMBER(Frunoff)),AREA_façade*Vform*Fform*RHOform*Frunoff*1000,"??"))</f>
        <v>??</v>
      </c>
      <c r="E91" s="283" t="s">
        <v>448</v>
      </c>
      <c r="F91" s="283" t="s">
        <v>12</v>
      </c>
      <c r="G91" s="152" t="s">
        <v>618</v>
      </c>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row>
    <row r="92" spans="2:101" s="26" customFormat="1" x14ac:dyDescent="0.3">
      <c r="B92" s="299"/>
      <c r="C92" s="306"/>
      <c r="D92" s="134"/>
      <c r="E92" s="301"/>
      <c r="F92" s="301"/>
      <c r="G92" s="307"/>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row>
    <row r="93" spans="2:101" s="26" customFormat="1" x14ac:dyDescent="0.3">
      <c r="B93" s="294" t="s">
        <v>619</v>
      </c>
      <c r="C93" s="306"/>
      <c r="D93" s="134"/>
      <c r="E93" s="301"/>
      <c r="F93" s="301"/>
      <c r="G93" s="307"/>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row>
    <row r="94" spans="2:101" s="32" customFormat="1" ht="24.75" x14ac:dyDescent="0.3">
      <c r="B94" s="257" t="s">
        <v>620</v>
      </c>
      <c r="C94" s="132" t="s">
        <v>621</v>
      </c>
      <c r="D94" s="158" t="str">
        <f>IF(C28='Pick-lists &amp; Defaults'!B84,0,IF(AND(ISNUMBER(Vform),ISNUMBER(Fform),ISNUMBER(Fdripping)),AREA_façade*Vform*Fform*RHOform*Fdripping*1000,"??"))</f>
        <v>??</v>
      </c>
      <c r="E94" s="283" t="s">
        <v>448</v>
      </c>
      <c r="F94" s="283" t="s">
        <v>12</v>
      </c>
      <c r="G94" s="152" t="s">
        <v>622</v>
      </c>
    </row>
    <row r="95" spans="2:101" s="26" customFormat="1" x14ac:dyDescent="0.3">
      <c r="B95" s="299"/>
      <c r="C95" s="306"/>
      <c r="D95" s="134"/>
      <c r="E95" s="301"/>
      <c r="F95" s="301"/>
      <c r="G95" s="307"/>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row>
    <row r="96" spans="2:101" s="26" customFormat="1" x14ac:dyDescent="0.3">
      <c r="B96" s="294" t="s">
        <v>623</v>
      </c>
      <c r="C96" s="306"/>
      <c r="D96" s="134"/>
      <c r="E96" s="301"/>
      <c r="F96" s="301"/>
      <c r="G96" s="307"/>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row>
    <row r="97" spans="2:101" s="26" customFormat="1" ht="24.75" x14ac:dyDescent="0.3">
      <c r="B97" s="271" t="s">
        <v>624</v>
      </c>
      <c r="C97" s="105" t="s">
        <v>538</v>
      </c>
      <c r="D97" s="158" t="str">
        <f>IF(AND(ISNUMBER(Vform),ISNUMBER(Fform),ISNUMBER(Frinse)),AREA_façade*Vform*Fform*RHOform*Frunoff_rinse*Frinse*1000,"??")</f>
        <v>??</v>
      </c>
      <c r="E97" s="283" t="s">
        <v>448</v>
      </c>
      <c r="F97" s="283" t="s">
        <v>12</v>
      </c>
      <c r="G97" s="153" t="s">
        <v>625</v>
      </c>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row>
    <row r="98" spans="2:101" s="26" customFormat="1" x14ac:dyDescent="0.3">
      <c r="B98" s="271"/>
      <c r="C98" s="105"/>
      <c r="D98" s="134"/>
      <c r="E98" s="134"/>
      <c r="F98" s="134"/>
      <c r="G98" s="153"/>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row>
    <row r="99" spans="2:101" s="26" customFormat="1" x14ac:dyDescent="0.3">
      <c r="B99" s="294" t="s">
        <v>626</v>
      </c>
      <c r="C99" s="105"/>
      <c r="D99" s="134"/>
      <c r="E99" s="134"/>
      <c r="F99" s="134"/>
      <c r="G99" s="153"/>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row>
    <row r="100" spans="2:101" s="26" customFormat="1" ht="72.400000000000006" x14ac:dyDescent="0.3">
      <c r="B100" s="257" t="s">
        <v>627</v>
      </c>
      <c r="C100" s="132" t="s">
        <v>807</v>
      </c>
      <c r="D100" s="158" t="str">
        <f>IF(AND(ISNUMBER(Vform),ISNUMBER(Fform),ISNUMBER(Fleached)),IF(ISNUMBER(Q_leach_façade),MIN(Q_leach_façade*AREA_façade/TIME,AREA_façade*Vform*Fform*RHOform*Fleached*1000/TIME),AREA_façade*Vform*Fform*RHOform*Fleached*1000/TIME),"??")</f>
        <v>??</v>
      </c>
      <c r="E100" s="283" t="s">
        <v>359</v>
      </c>
      <c r="F100" s="135" t="s">
        <v>12</v>
      </c>
      <c r="G100" s="257" t="s">
        <v>808</v>
      </c>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row>
    <row r="101" spans="2:101" s="26" customFormat="1" x14ac:dyDescent="0.3">
      <c r="B101" s="271"/>
      <c r="C101" s="105"/>
      <c r="D101" s="134"/>
      <c r="E101" s="134"/>
      <c r="F101" s="134"/>
      <c r="G101" s="153"/>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row>
    <row r="102" spans="2:101" s="26" customFormat="1" x14ac:dyDescent="0.3">
      <c r="B102" s="200" t="s">
        <v>360</v>
      </c>
      <c r="C102" s="106"/>
      <c r="D102" s="201"/>
      <c r="E102" s="201"/>
      <c r="F102" s="201"/>
      <c r="G102" s="20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row>
    <row r="103" spans="2:101" s="26" customFormat="1" x14ac:dyDescent="0.3">
      <c r="B103" s="308"/>
      <c r="C103" s="105"/>
      <c r="D103" s="134"/>
      <c r="E103" s="134"/>
      <c r="F103" s="134"/>
      <c r="G103" s="153"/>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row>
    <row r="104" spans="2:101" s="26" customFormat="1" ht="24.75" x14ac:dyDescent="0.3">
      <c r="B104" s="257" t="s">
        <v>628</v>
      </c>
      <c r="C104" s="132" t="s">
        <v>629</v>
      </c>
      <c r="D104" s="158" t="str">
        <f>IF(OR(C28='Pick-lists &amp; Defaults'!B85,C28='Pick-lists &amp; Defaults'!B86),0,IF(AND(ISNUMBER(nhouses_applic_city),ISNUMBER(Elocal_spray_drift),ISNUMBER(Elocal_spray_runoff)),nhouses_applic_city*(Elocal_spray_drift+Elocal_spray_runoff),"??"))</f>
        <v>??</v>
      </c>
      <c r="E104" s="283" t="s">
        <v>359</v>
      </c>
      <c r="F104" s="135" t="s">
        <v>12</v>
      </c>
      <c r="G104" s="152" t="s">
        <v>630</v>
      </c>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row>
    <row r="105" spans="2:101" s="26" customFormat="1" x14ac:dyDescent="0.3">
      <c r="B105" s="257"/>
      <c r="C105" s="132"/>
      <c r="D105" s="135"/>
      <c r="E105" s="283"/>
      <c r="F105" s="135"/>
      <c r="G105" s="15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row>
    <row r="106" spans="2:101" s="26" customFormat="1" ht="24.75" x14ac:dyDescent="0.3">
      <c r="B106" s="257" t="s">
        <v>631</v>
      </c>
      <c r="C106" s="132" t="s">
        <v>632</v>
      </c>
      <c r="D106" s="158" t="str">
        <f>IF(C28='Pick-lists &amp; Defaults'!B84,0,IF(AND(ISNUMBER(Elocal_brush_mop_dripping),ISNUMBER(nhouses_applic_city)),nhouses_applic_city*Elocal_brush_mop_dripping,"??"))</f>
        <v>??</v>
      </c>
      <c r="E106" s="283" t="s">
        <v>359</v>
      </c>
      <c r="F106" s="135" t="s">
        <v>12</v>
      </c>
      <c r="G106" s="152" t="s">
        <v>633</v>
      </c>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row>
    <row r="107" spans="2:101" s="26" customFormat="1" x14ac:dyDescent="0.3">
      <c r="B107" s="309"/>
      <c r="C107" s="132"/>
      <c r="D107" s="135"/>
      <c r="E107" s="135"/>
      <c r="F107" s="135"/>
      <c r="G107" s="15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row>
    <row r="108" spans="2:101" s="26" customFormat="1" ht="24.75" x14ac:dyDescent="0.3">
      <c r="B108" s="257" t="s">
        <v>634</v>
      </c>
      <c r="C108" s="132" t="s">
        <v>635</v>
      </c>
      <c r="D108" s="158" t="str">
        <f>IF(AND(ISNUMBER(nhouses_applic_city),ISNUMBER(Elocal_rinse_runoff)),nhouses_applic_city*Elocal_rinse_runoff,"??")</f>
        <v>??</v>
      </c>
      <c r="E108" s="283" t="s">
        <v>359</v>
      </c>
      <c r="F108" s="135" t="s">
        <v>12</v>
      </c>
      <c r="G108" s="152" t="s">
        <v>636</v>
      </c>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row>
    <row r="109" spans="2:101" s="26" customFormat="1" x14ac:dyDescent="0.3">
      <c r="B109" s="257"/>
      <c r="C109" s="132"/>
      <c r="D109" s="135"/>
      <c r="E109" s="283"/>
      <c r="F109" s="135"/>
      <c r="G109" s="15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row>
    <row r="110" spans="2:101" s="26" customFormat="1" ht="24.75" x14ac:dyDescent="0.3">
      <c r="B110" s="257" t="s">
        <v>637</v>
      </c>
      <c r="C110" s="132" t="s">
        <v>539</v>
      </c>
      <c r="D110" s="158" t="str">
        <f>IF(OR(C28='Pick-lists &amp; Defaults'!B85,C28='Pick-lists &amp; Defaults'!B86),0,IF(AND(ISNUMBER(Elocal_spray_runoff),ISNUMBER(Elocal_spray_drift),ISNUMBER(Elocal_rinse_runoff)),nhouses_applic_city*(Elocal_spray_drift+Elocal_spray_runoff+Elocal_rinse_runoff),"??"))</f>
        <v>??</v>
      </c>
      <c r="E110" s="283" t="s">
        <v>359</v>
      </c>
      <c r="F110" s="135" t="s">
        <v>12</v>
      </c>
      <c r="G110" s="152" t="s">
        <v>638</v>
      </c>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row>
    <row r="111" spans="2:101" s="26" customFormat="1" x14ac:dyDescent="0.3">
      <c r="B111" s="257"/>
      <c r="C111" s="132"/>
      <c r="D111" s="135"/>
      <c r="E111" s="283"/>
      <c r="F111" s="135"/>
      <c r="G111" s="15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row>
    <row r="112" spans="2:101" s="26" customFormat="1" ht="24.75" x14ac:dyDescent="0.3">
      <c r="B112" s="257" t="s">
        <v>639</v>
      </c>
      <c r="C112" s="132" t="s">
        <v>640</v>
      </c>
      <c r="D112" s="158" t="str">
        <f>IF(C28='Pick-lists &amp; Defaults'!B84,0,IF(AND(ISNUMBER(Elocal_brush_mop_dripping),ISNUMBER(Elocal_brush_mop_dripping),ISNUMBER(Elocal_rinse_runoff)),nhouses_applic_city*(Elocal_brush_mop_dripping+Elocal_rinse_runoff),"??"))</f>
        <v>??</v>
      </c>
      <c r="E112" s="283" t="s">
        <v>359</v>
      </c>
      <c r="F112" s="135" t="s">
        <v>12</v>
      </c>
      <c r="G112" s="152" t="s">
        <v>641</v>
      </c>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row>
    <row r="113" spans="2:101" s="26" customFormat="1" x14ac:dyDescent="0.3">
      <c r="B113" s="257"/>
      <c r="C113" s="132"/>
      <c r="D113" s="135"/>
      <c r="E113" s="283"/>
      <c r="F113" s="135"/>
      <c r="G113" s="15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row>
    <row r="114" spans="2:101" s="26" customFormat="1" ht="24.75" x14ac:dyDescent="0.3">
      <c r="B114" s="257" t="s">
        <v>642</v>
      </c>
      <c r="C114" s="132" t="s">
        <v>643</v>
      </c>
      <c r="D114" s="158" t="str">
        <f>IF(ISNUMBER(Elocal_leach_TIME),Nhouse*fhouse*Elocal_leach_TIME,"??")</f>
        <v>??</v>
      </c>
      <c r="E114" s="283" t="s">
        <v>359</v>
      </c>
      <c r="F114" s="135" t="s">
        <v>12</v>
      </c>
      <c r="G114" s="152" t="s">
        <v>644</v>
      </c>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row>
    <row r="115" spans="2:101" s="26" customFormat="1" x14ac:dyDescent="0.3">
      <c r="B115" s="257"/>
      <c r="C115" s="132"/>
      <c r="D115" s="310"/>
      <c r="E115" s="283"/>
      <c r="F115" s="135"/>
      <c r="G115" s="15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row>
    <row r="116" spans="2:101" x14ac:dyDescent="0.3">
      <c r="B116" s="200" t="s">
        <v>361</v>
      </c>
      <c r="C116" s="106"/>
      <c r="D116" s="201"/>
      <c r="E116" s="201"/>
      <c r="F116" s="201"/>
      <c r="G116" s="202"/>
    </row>
    <row r="117" spans="2:101" x14ac:dyDescent="0.3">
      <c r="B117" s="257"/>
      <c r="C117" s="105"/>
      <c r="D117" s="134"/>
      <c r="E117" s="134"/>
      <c r="F117" s="134"/>
      <c r="G117" s="153"/>
    </row>
    <row r="118" spans="2:101" ht="24.75" x14ac:dyDescent="0.3">
      <c r="B118" s="257" t="s">
        <v>645</v>
      </c>
      <c r="C118" s="132" t="s">
        <v>646</v>
      </c>
      <c r="D118" s="158" t="str">
        <f>IF(OR(C28='Pick-lists &amp; Defaults'!B85,C28='Pick-lists &amp; Defaults'!B86),0,IF(AND(ISNUMBER(Elocal_spray_runoff),ISNUMBER(Elocal_spray_drift)),nhouses_applic_countryside*(Elocal_spray_drift+Elocal_spray_runoff),"??"))</f>
        <v>??</v>
      </c>
      <c r="E118" s="283" t="s">
        <v>448</v>
      </c>
      <c r="F118" s="283" t="s">
        <v>12</v>
      </c>
      <c r="G118" s="152" t="s">
        <v>647</v>
      </c>
    </row>
    <row r="119" spans="2:101" x14ac:dyDescent="0.3">
      <c r="B119" s="257"/>
      <c r="C119" s="132"/>
      <c r="D119" s="135"/>
      <c r="E119" s="283"/>
      <c r="F119" s="283"/>
      <c r="G119" s="152"/>
    </row>
    <row r="120" spans="2:101" ht="24.75" x14ac:dyDescent="0.3">
      <c r="B120" s="257" t="s">
        <v>648</v>
      </c>
      <c r="C120" s="132" t="s">
        <v>649</v>
      </c>
      <c r="D120" s="158" t="str">
        <f>IF(C28='Pick-lists &amp; Defaults'!B84,0,IF(ISNUMBER(Elocal_brush_mop_dripping),nhouses_applic_countryside*Elocal_brush_mop_dripping,"??"))</f>
        <v>??</v>
      </c>
      <c r="E120" s="283" t="s">
        <v>448</v>
      </c>
      <c r="F120" s="283" t="s">
        <v>12</v>
      </c>
      <c r="G120" s="152" t="s">
        <v>650</v>
      </c>
    </row>
    <row r="121" spans="2:101" x14ac:dyDescent="0.3">
      <c r="B121" s="309"/>
      <c r="C121" s="132"/>
      <c r="D121" s="135"/>
      <c r="E121" s="283"/>
      <c r="F121" s="283"/>
      <c r="G121" s="152"/>
    </row>
    <row r="122" spans="2:101" ht="24.75" x14ac:dyDescent="0.3">
      <c r="B122" s="257" t="s">
        <v>651</v>
      </c>
      <c r="C122" s="132" t="s">
        <v>652</v>
      </c>
      <c r="D122" s="158" t="str">
        <f>IF(ISNUMBER(Elocal_rinse_runoff),nhouses_applic_countryside*Elocal_rinse_runoff,"??")</f>
        <v>??</v>
      </c>
      <c r="E122" s="283" t="s">
        <v>448</v>
      </c>
      <c r="F122" s="283" t="s">
        <v>12</v>
      </c>
      <c r="G122" s="152" t="s">
        <v>653</v>
      </c>
    </row>
    <row r="123" spans="2:101" x14ac:dyDescent="0.3">
      <c r="B123" s="257"/>
      <c r="C123" s="132"/>
      <c r="D123" s="135"/>
      <c r="E123" s="283"/>
      <c r="F123" s="283"/>
      <c r="G123" s="152"/>
    </row>
    <row r="124" spans="2:101" ht="24.75" x14ac:dyDescent="0.3">
      <c r="B124" s="257" t="s">
        <v>654</v>
      </c>
      <c r="C124" s="132" t="s">
        <v>655</v>
      </c>
      <c r="D124" s="158" t="str">
        <f>IF(OR(C28='Pick-lists &amp; Defaults'!B85,C28='Pick-lists &amp; Defaults'!B86),0,IF(AND(ISNUMBER(Elocal_spray_drift),ISNUMBER(Elocal_spray_runoff),ISNUMBER(Elocal_rinse_runoff)),nhouses_applic_countryside*(Elocal_spray_drift+Elocal_spray_runoff+Elocal_rinse_runoff),"??"))</f>
        <v>??</v>
      </c>
      <c r="E124" s="283" t="s">
        <v>448</v>
      </c>
      <c r="F124" s="283" t="s">
        <v>12</v>
      </c>
      <c r="G124" s="152" t="s">
        <v>656</v>
      </c>
      <c r="H124" s="244"/>
    </row>
    <row r="125" spans="2:101" x14ac:dyDescent="0.3">
      <c r="B125" s="257"/>
      <c r="C125" s="132"/>
      <c r="D125" s="135"/>
      <c r="E125" s="283"/>
      <c r="F125" s="283"/>
      <c r="G125" s="152"/>
      <c r="H125" s="244"/>
    </row>
    <row r="126" spans="2:101" ht="24.75" x14ac:dyDescent="0.3">
      <c r="B126" s="257" t="s">
        <v>657</v>
      </c>
      <c r="C126" s="132" t="s">
        <v>658</v>
      </c>
      <c r="D126" s="158" t="str">
        <f>IF(C28='Pick-lists &amp; Defaults'!B84,0,IF(AND(ISNUMBER(Elocal_brush_mop_dripping),ISNUMBER(Elocal_rinse_runoff)),nhouses_applic_countryside*(Elocal_brush_mop_dripping+Elocal_rinse_runoff),"??"))</f>
        <v>??</v>
      </c>
      <c r="E126" s="283" t="s">
        <v>448</v>
      </c>
      <c r="F126" s="283" t="s">
        <v>12</v>
      </c>
      <c r="G126" s="152" t="s">
        <v>659</v>
      </c>
    </row>
    <row r="127" spans="2:101" x14ac:dyDescent="0.3">
      <c r="B127" s="257"/>
      <c r="C127" s="132"/>
      <c r="D127" s="135"/>
      <c r="E127" s="283"/>
      <c r="F127" s="311"/>
      <c r="G127" s="152"/>
    </row>
    <row r="128" spans="2:101" ht="24.75" x14ac:dyDescent="0.3">
      <c r="B128" s="257" t="s">
        <v>806</v>
      </c>
      <c r="C128" s="132" t="s">
        <v>660</v>
      </c>
      <c r="D128" s="158" t="str">
        <f>+Elocal_leach_TIME</f>
        <v>??</v>
      </c>
      <c r="E128" s="283" t="s">
        <v>359</v>
      </c>
      <c r="F128" s="283" t="s">
        <v>12</v>
      </c>
      <c r="G128" s="132" t="s">
        <v>809</v>
      </c>
    </row>
    <row r="129" spans="2:101" x14ac:dyDescent="0.3">
      <c r="B129" s="299"/>
      <c r="C129" s="306"/>
      <c r="D129" s="312"/>
      <c r="E129" s="301"/>
      <c r="F129" s="301"/>
      <c r="G129" s="313"/>
    </row>
    <row r="130" spans="2:101" x14ac:dyDescent="0.3">
      <c r="B130" s="299"/>
      <c r="C130" s="306"/>
      <c r="D130" s="312"/>
      <c r="E130" s="301"/>
      <c r="F130" s="301"/>
      <c r="G130" s="313"/>
    </row>
    <row r="131" spans="2:101" ht="14.65" x14ac:dyDescent="0.3">
      <c r="B131" s="305" t="s">
        <v>661</v>
      </c>
      <c r="C131" s="219"/>
      <c r="D131" s="134"/>
      <c r="E131" s="283"/>
      <c r="F131" s="283"/>
      <c r="G131" s="314"/>
    </row>
    <row r="132" spans="2:101" s="26" customFormat="1" x14ac:dyDescent="0.3">
      <c r="B132" s="271"/>
      <c r="C132" s="105"/>
      <c r="D132" s="134"/>
      <c r="E132" s="134"/>
      <c r="F132" s="134"/>
      <c r="G132" s="153"/>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row>
    <row r="133" spans="2:101" ht="24.75" x14ac:dyDescent="0.3">
      <c r="B133" s="257" t="s">
        <v>662</v>
      </c>
      <c r="C133" s="132" t="s">
        <v>663</v>
      </c>
      <c r="D133" s="158" t="str">
        <f>IF(ISNUMBER(Elocal_soil_spray),Elocal_soil_spray/(Vsoil_facade*RHOsoil),"??")</f>
        <v>??</v>
      </c>
      <c r="E133" s="283" t="s">
        <v>362</v>
      </c>
      <c r="F133" s="283" t="s">
        <v>12</v>
      </c>
      <c r="G133" s="282" t="s">
        <v>664</v>
      </c>
    </row>
    <row r="134" spans="2:101" x14ac:dyDescent="0.3">
      <c r="B134" s="257"/>
      <c r="C134" s="132"/>
      <c r="D134" s="135"/>
      <c r="E134" s="283"/>
      <c r="F134" s="283"/>
      <c r="G134" s="152"/>
    </row>
    <row r="135" spans="2:101" ht="24.75" x14ac:dyDescent="0.3">
      <c r="B135" s="257" t="s">
        <v>665</v>
      </c>
      <c r="C135" s="132" t="s">
        <v>666</v>
      </c>
      <c r="D135" s="158" t="str">
        <f>IF(ISNUMBER(Elocal_soil_brush_mop),Elocal_soil_brush_mop/(Vsoil_facade*RHOsoil),"??")</f>
        <v>??</v>
      </c>
      <c r="E135" s="283" t="s">
        <v>362</v>
      </c>
      <c r="F135" s="283" t="s">
        <v>12</v>
      </c>
      <c r="G135" s="282" t="s">
        <v>667</v>
      </c>
    </row>
    <row r="136" spans="2:101" x14ac:dyDescent="0.3">
      <c r="B136" s="309"/>
      <c r="C136" s="132"/>
      <c r="D136" s="135"/>
      <c r="E136" s="283"/>
      <c r="F136" s="283"/>
      <c r="G136" s="152"/>
    </row>
    <row r="137" spans="2:101" ht="24.75" x14ac:dyDescent="0.3">
      <c r="B137" s="257" t="s">
        <v>668</v>
      </c>
      <c r="C137" s="132" t="s">
        <v>669</v>
      </c>
      <c r="D137" s="158" t="str">
        <f>IF(ISNUMBER(Elocal_soil_rinse),Elocal_soil_rinse/(Vsoil_facade*RHOsoil),"??")</f>
        <v>??</v>
      </c>
      <c r="E137" s="283" t="s">
        <v>362</v>
      </c>
      <c r="F137" s="283" t="s">
        <v>12</v>
      </c>
      <c r="G137" s="282" t="s">
        <v>670</v>
      </c>
    </row>
    <row r="138" spans="2:101" x14ac:dyDescent="0.3">
      <c r="B138" s="257"/>
      <c r="C138" s="132"/>
      <c r="D138" s="135"/>
      <c r="E138" s="283"/>
      <c r="F138" s="283"/>
      <c r="G138" s="152"/>
    </row>
    <row r="139" spans="2:101" ht="24.75" x14ac:dyDescent="0.3">
      <c r="B139" s="257" t="s">
        <v>671</v>
      </c>
      <c r="C139" s="132" t="s">
        <v>672</v>
      </c>
      <c r="D139" s="158" t="str">
        <f>IF(ISNUMBER(Elocal_soil_spray_rinse),Elocal_soil_spray_rinse/(Vsoil_facade*RHOsoil),"??")</f>
        <v>??</v>
      </c>
      <c r="E139" s="283" t="s">
        <v>362</v>
      </c>
      <c r="F139" s="283" t="s">
        <v>12</v>
      </c>
      <c r="G139" s="282" t="s">
        <v>673</v>
      </c>
      <c r="H139" s="244"/>
    </row>
    <row r="140" spans="2:101" x14ac:dyDescent="0.3">
      <c r="B140" s="257"/>
      <c r="C140" s="132"/>
      <c r="D140" s="135"/>
      <c r="E140" s="283"/>
      <c r="F140" s="283"/>
      <c r="G140" s="152"/>
      <c r="H140" s="244"/>
    </row>
    <row r="141" spans="2:101" ht="24.75" x14ac:dyDescent="0.3">
      <c r="B141" s="257" t="s">
        <v>674</v>
      </c>
      <c r="C141" s="132" t="s">
        <v>675</v>
      </c>
      <c r="D141" s="158" t="str">
        <f>IF(ISNUMBER(Elocal_soil_brush_mop_rinse),Elocal_soil_brush_mop_rinse/(Vsoil_facade*RHOsoil),"??")</f>
        <v>??</v>
      </c>
      <c r="E141" s="283" t="s">
        <v>362</v>
      </c>
      <c r="F141" s="283" t="s">
        <v>12</v>
      </c>
      <c r="G141" s="282" t="s">
        <v>676</v>
      </c>
    </row>
    <row r="142" spans="2:101" x14ac:dyDescent="0.3">
      <c r="B142" s="297"/>
      <c r="C142" s="315"/>
      <c r="D142" s="135"/>
      <c r="E142" s="311"/>
      <c r="F142" s="311"/>
      <c r="G142" s="316"/>
    </row>
    <row r="143" spans="2:101" ht="24.75" x14ac:dyDescent="0.3">
      <c r="B143" s="282" t="s">
        <v>677</v>
      </c>
      <c r="C143" s="132" t="s">
        <v>678</v>
      </c>
      <c r="D143" s="158" t="str">
        <f>IF(ISNUMBER(Elocal_soil_leaching_TIME),Elocal_soil_leaching_TIME*TIME/(Vsoil_facade*RHOsoil),"??")</f>
        <v>??</v>
      </c>
      <c r="E143" s="283" t="s">
        <v>362</v>
      </c>
      <c r="F143" s="283" t="s">
        <v>12</v>
      </c>
      <c r="G143" s="152" t="s">
        <v>817</v>
      </c>
    </row>
    <row r="144" spans="2:101" x14ac:dyDescent="0.3">
      <c r="B144" s="299"/>
      <c r="C144" s="306"/>
      <c r="D144" s="312"/>
      <c r="E144" s="301"/>
      <c r="F144" s="301"/>
      <c r="G144" s="313"/>
    </row>
    <row r="145" spans="2:101" x14ac:dyDescent="0.3">
      <c r="B145" s="200" t="s">
        <v>679</v>
      </c>
      <c r="C145" s="200"/>
      <c r="D145" s="200"/>
      <c r="E145" s="200"/>
      <c r="F145" s="200"/>
      <c r="G145" s="200"/>
    </row>
    <row r="146" spans="2:101" x14ac:dyDescent="0.3">
      <c r="B146" s="317"/>
      <c r="C146" s="219"/>
      <c r="D146" s="134"/>
      <c r="E146" s="283"/>
      <c r="F146" s="283"/>
      <c r="G146" s="318"/>
    </row>
    <row r="147" spans="2:101" x14ac:dyDescent="0.3">
      <c r="B147" s="319" t="s">
        <v>680</v>
      </c>
      <c r="C147" s="219"/>
      <c r="D147" s="134"/>
      <c r="E147" s="283"/>
      <c r="F147" s="283"/>
      <c r="G147" s="318"/>
    </row>
    <row r="148" spans="2:101" x14ac:dyDescent="0.3">
      <c r="B148" s="317"/>
      <c r="C148" s="219"/>
      <c r="D148" s="134"/>
      <c r="E148" s="283"/>
      <c r="F148" s="283"/>
      <c r="G148" s="318"/>
    </row>
    <row r="149" spans="2:101" x14ac:dyDescent="0.3">
      <c r="B149" s="319" t="s">
        <v>681</v>
      </c>
      <c r="C149" s="219"/>
      <c r="D149" s="134"/>
      <c r="E149" s="283"/>
      <c r="F149" s="283"/>
      <c r="G149" s="318"/>
    </row>
    <row r="150" spans="2:101" ht="84.75" x14ac:dyDescent="0.3">
      <c r="B150" s="219" t="s">
        <v>451</v>
      </c>
      <c r="C150" s="219" t="s">
        <v>540</v>
      </c>
      <c r="D150" s="158" t="str">
        <f>IF(AND(ISNUMBER(Elocal_soil_leaching_TIME),ISNUMBER(k)),IF(ISNUMBER(Clocal_soil_spray_rinse),Elocal_soil_leaching_TIME/(Vsoil_facade*RHOsoil*k)-(Elocal_soil_leaching_TIME/(Vsoil_facade*RHOsoil*k)-Clocal_soil_spray_rinse)*EXP(-TIME*k),IF(ISNUMBER(Clocal_soil_brush_mop_rinse),Elocal_soil_leaching_TIME/(Vsoil_facade*RHOsoil*k)-(Elocal_soil_leaching_TIME/(Vsoil_facade*RHOsoil*k)-Clocal_soil_brush_mop_rinse)*EXP(-TIME*k),"??")),"??")</f>
        <v>??</v>
      </c>
      <c r="E150" s="283" t="s">
        <v>362</v>
      </c>
      <c r="F150" s="283" t="s">
        <v>12</v>
      </c>
      <c r="G150" s="219" t="s">
        <v>780</v>
      </c>
    </row>
    <row r="151" spans="2:101" x14ac:dyDescent="0.3">
      <c r="B151" s="282"/>
      <c r="C151" s="219"/>
      <c r="D151" s="312"/>
      <c r="E151" s="283"/>
      <c r="F151" s="283"/>
      <c r="G151" s="219"/>
    </row>
    <row r="152" spans="2:101" ht="15.4" x14ac:dyDescent="0.3">
      <c r="B152" s="282" t="s">
        <v>452</v>
      </c>
      <c r="C152" s="219" t="s">
        <v>541</v>
      </c>
      <c r="D152" s="158" t="str">
        <f>IF(AND(ISNUMBER(Clocalsoil_TIME_appl),ISNUMBER(Ksoil_water)),Clocalsoil_TIME_appl*RHOsoil/(Ksoil_water*1000),"??")</f>
        <v>??</v>
      </c>
      <c r="E152" s="283" t="s">
        <v>386</v>
      </c>
      <c r="F152" s="283" t="s">
        <v>12</v>
      </c>
      <c r="G152" s="219" t="s">
        <v>542</v>
      </c>
    </row>
    <row r="153" spans="2:101" x14ac:dyDescent="0.3">
      <c r="B153" s="282"/>
      <c r="C153" s="219"/>
      <c r="D153" s="312"/>
      <c r="E153" s="283"/>
      <c r="F153" s="283"/>
      <c r="G153" s="219"/>
    </row>
    <row r="154" spans="2:101" x14ac:dyDescent="0.3">
      <c r="B154" s="317"/>
      <c r="C154" s="219"/>
      <c r="D154" s="312"/>
      <c r="E154" s="283"/>
      <c r="F154" s="283"/>
      <c r="G154" s="219"/>
    </row>
    <row r="155" spans="2:101" ht="15.4" x14ac:dyDescent="0.3">
      <c r="B155" s="317" t="s">
        <v>682</v>
      </c>
      <c r="C155" s="219"/>
      <c r="D155" s="312"/>
      <c r="E155" s="283"/>
      <c r="F155" s="283"/>
      <c r="G155" s="219"/>
    </row>
    <row r="156" spans="2:101" ht="15.4" x14ac:dyDescent="0.3">
      <c r="B156" s="219" t="s">
        <v>451</v>
      </c>
      <c r="C156" s="219" t="s">
        <v>540</v>
      </c>
      <c r="D156" s="158" t="str">
        <f>IF(AND(ISNUMBER(Elocal_soil_leaching_TIME),ISNUMBER(k)),Elocal_soil_leaching_TIME/(Vsoil_facade*RHOsoil*k)-(Elocal_soil_leaching_TIME/(Vsoil_facade*RHOsoil*k))*EXP(-TIME*k),"??")</f>
        <v>??</v>
      </c>
      <c r="E156" s="283" t="s">
        <v>362</v>
      </c>
      <c r="F156" s="283" t="s">
        <v>12</v>
      </c>
      <c r="G156" s="219" t="s">
        <v>683</v>
      </c>
    </row>
    <row r="157" spans="2:101" x14ac:dyDescent="0.3">
      <c r="B157" s="282"/>
      <c r="C157" s="219"/>
      <c r="D157" s="312"/>
      <c r="E157" s="283"/>
      <c r="F157" s="283"/>
      <c r="G157" s="219"/>
    </row>
    <row r="158" spans="2:101" ht="15.4" x14ac:dyDescent="0.3">
      <c r="B158" s="282" t="s">
        <v>452</v>
      </c>
      <c r="C158" s="219" t="s">
        <v>541</v>
      </c>
      <c r="D158" s="158" t="str">
        <f>IF(AND(ISNUMBER(Clocalsoil_TIME_leaching),ISNUMBER(Ksoil_water)),Clocalsoil_TIME_leaching*RHOsoil/(Ksoil_water*1000),"??")</f>
        <v>??</v>
      </c>
      <c r="E158" s="283" t="s">
        <v>386</v>
      </c>
      <c r="F158" s="283" t="s">
        <v>12</v>
      </c>
      <c r="G158" s="219" t="s">
        <v>542</v>
      </c>
    </row>
    <row r="159" spans="2:101" x14ac:dyDescent="0.3">
      <c r="B159" s="299"/>
      <c r="C159" s="306"/>
      <c r="D159" s="312"/>
      <c r="E159" s="301"/>
      <c r="F159" s="301"/>
      <c r="G159" s="313"/>
    </row>
    <row r="160" spans="2:101" s="26" customFormat="1" x14ac:dyDescent="0.3">
      <c r="B160" s="320" t="s">
        <v>68</v>
      </c>
      <c r="G160" s="63"/>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row>
    <row r="161" spans="2:101" s="26" customFormat="1" x14ac:dyDescent="0.3">
      <c r="B161" s="320"/>
      <c r="G161" s="63"/>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row>
    <row r="162" spans="2:101" s="26" customFormat="1" x14ac:dyDescent="0.3">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row>
    <row r="163" spans="2:101" s="26" customFormat="1" x14ac:dyDescent="0.3">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row>
    <row r="164" spans="2:101" s="26" customFormat="1" x14ac:dyDescent="0.3">
      <c r="B164" s="265"/>
      <c r="C164" s="265"/>
      <c r="D164" s="265"/>
      <c r="E164" s="265"/>
      <c r="F164" s="265"/>
      <c r="G164" s="265"/>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row>
    <row r="165" spans="2:101" s="26" customFormat="1" x14ac:dyDescent="0.3">
      <c r="B165" s="32"/>
      <c r="C165" s="48"/>
      <c r="D165" s="48"/>
      <c r="E165" s="48"/>
      <c r="F165" s="48"/>
      <c r="G165" s="48"/>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row>
    <row r="166" spans="2:101" s="26" customFormat="1" x14ac:dyDescent="0.3">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row>
    <row r="167" spans="2:101" s="26" customFormat="1" ht="14.65" x14ac:dyDescent="0.3">
      <c r="B167" s="321"/>
      <c r="C167" s="322"/>
      <c r="D167" s="322"/>
      <c r="E167" s="322"/>
      <c r="F167" s="322"/>
      <c r="G167" s="323"/>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row>
    <row r="168" spans="2:101" s="26" customFormat="1" x14ac:dyDescent="0.3">
      <c r="G168" s="63"/>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row>
    <row r="169" spans="2:101" s="26" customFormat="1" x14ac:dyDescent="0.3">
      <c r="B169" s="320"/>
      <c r="C169" s="324"/>
      <c r="D169" s="325"/>
      <c r="E169" s="325"/>
      <c r="F169" s="325"/>
      <c r="G169" s="324"/>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row>
    <row r="170" spans="2:101" s="26" customFormat="1" x14ac:dyDescent="0.3">
      <c r="B170" s="320"/>
      <c r="C170" s="324"/>
      <c r="D170" s="325"/>
      <c r="E170" s="325"/>
      <c r="F170" s="325"/>
      <c r="G170" s="324"/>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row>
    <row r="171" spans="2:101" s="26" customFormat="1" x14ac:dyDescent="0.3">
      <c r="B171" s="326"/>
      <c r="D171" s="327"/>
      <c r="E171" s="327"/>
      <c r="F171" s="327"/>
      <c r="G171" s="328"/>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row>
    <row r="172" spans="2:101" s="26" customFormat="1" x14ac:dyDescent="0.3">
      <c r="B172" s="326"/>
      <c r="D172" s="327"/>
      <c r="E172" s="327"/>
      <c r="F172" s="327"/>
      <c r="G172" s="328"/>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row>
    <row r="173" spans="2:101" s="26" customFormat="1" ht="14.25" x14ac:dyDescent="0.3">
      <c r="B173" s="326"/>
      <c r="D173" s="203"/>
      <c r="E173" s="327"/>
      <c r="F173" s="327"/>
      <c r="G173" s="204"/>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row>
    <row r="174" spans="2:101" s="26" customFormat="1" x14ac:dyDescent="0.3">
      <c r="B174" s="326"/>
      <c r="D174" s="327"/>
      <c r="E174" s="327"/>
      <c r="F174" s="327"/>
      <c r="G174" s="328"/>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row>
    <row r="175" spans="2:101" s="26" customFormat="1" ht="14.25" x14ac:dyDescent="0.3">
      <c r="B175" s="326"/>
      <c r="D175" s="203"/>
      <c r="E175" s="327"/>
      <c r="F175" s="327"/>
      <c r="G175" s="204"/>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row>
    <row r="176" spans="2:101" s="26" customFormat="1" x14ac:dyDescent="0.3">
      <c r="B176" s="159"/>
      <c r="G176" s="63"/>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row>
    <row r="177" spans="2:101" s="26" customFormat="1" ht="14.65" x14ac:dyDescent="0.3">
      <c r="B177" s="321"/>
      <c r="C177" s="322"/>
      <c r="D177" s="322"/>
      <c r="E177" s="322"/>
      <c r="F177" s="322"/>
      <c r="G177" s="323"/>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row>
    <row r="178" spans="2:101" s="26" customFormat="1" x14ac:dyDescent="0.3">
      <c r="G178" s="63"/>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row>
    <row r="179" spans="2:101" s="26" customFormat="1" x14ac:dyDescent="0.3">
      <c r="B179" s="320"/>
      <c r="C179" s="324"/>
      <c r="D179" s="325"/>
      <c r="E179" s="325"/>
      <c r="F179" s="325"/>
      <c r="G179" s="324"/>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row>
    <row r="180" spans="2:101" s="26" customFormat="1" x14ac:dyDescent="0.3">
      <c r="B180" s="329"/>
      <c r="C180" s="329"/>
      <c r="D180" s="329"/>
      <c r="E180" s="329"/>
      <c r="F180" s="329"/>
      <c r="G180" s="63"/>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row>
    <row r="181" spans="2:101" s="26" customFormat="1" x14ac:dyDescent="0.3">
      <c r="B181" s="326"/>
      <c r="D181" s="205"/>
      <c r="E181" s="327"/>
      <c r="F181" s="327"/>
      <c r="G181" s="63"/>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row>
    <row r="182" spans="2:101" s="26" customFormat="1" x14ac:dyDescent="0.3">
      <c r="B182" s="326"/>
      <c r="E182" s="327"/>
      <c r="F182" s="327"/>
      <c r="G182" s="63"/>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row>
    <row r="183" spans="2:101" s="26" customFormat="1" x14ac:dyDescent="0.3">
      <c r="B183" s="320"/>
      <c r="G183" s="63"/>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row>
    <row r="184" spans="2:101" s="26" customFormat="1" x14ac:dyDescent="0.3">
      <c r="B184" s="320"/>
      <c r="G184" s="63"/>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row>
    <row r="185" spans="2:101" s="26" customFormat="1" x14ac:dyDescent="0.3">
      <c r="B185" s="206"/>
      <c r="G185" s="63"/>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row>
    <row r="186" spans="2:101" s="26" customFormat="1" x14ac:dyDescent="0.3">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row>
    <row r="187" spans="2:101" s="26" customFormat="1" x14ac:dyDescent="0.3">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row>
    <row r="188" spans="2:101" s="26" customFormat="1" x14ac:dyDescent="0.3">
      <c r="B188" s="265"/>
      <c r="C188" s="265"/>
      <c r="D188" s="265"/>
      <c r="E188" s="265"/>
      <c r="F188" s="265"/>
      <c r="G188" s="265"/>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row>
    <row r="189" spans="2:101" s="26" customFormat="1" x14ac:dyDescent="0.3">
      <c r="C189" s="48"/>
      <c r="D189" s="48"/>
      <c r="E189" s="48"/>
      <c r="F189" s="48"/>
      <c r="G189" s="48"/>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row>
    <row r="190" spans="2:101" s="26" customFormat="1" x14ac:dyDescent="0.3">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row>
    <row r="191" spans="2:101" s="26" customFormat="1" ht="14.65" x14ac:dyDescent="0.3">
      <c r="B191" s="321"/>
      <c r="C191" s="322"/>
      <c r="D191" s="322"/>
      <c r="E191" s="322"/>
      <c r="F191" s="322"/>
      <c r="G191" s="323"/>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row>
    <row r="192" spans="2:101" s="26" customFormat="1" x14ac:dyDescent="0.3">
      <c r="G192" s="63"/>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row>
    <row r="193" spans="2:101" s="26" customFormat="1" x14ac:dyDescent="0.3">
      <c r="B193" s="320"/>
      <c r="C193" s="324"/>
      <c r="D193" s="325"/>
      <c r="E193" s="325"/>
      <c r="F193" s="325"/>
      <c r="G193" s="324"/>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row>
    <row r="194" spans="2:101" s="26" customFormat="1" x14ac:dyDescent="0.3">
      <c r="B194" s="320"/>
      <c r="C194" s="324"/>
      <c r="D194" s="325"/>
      <c r="E194" s="325"/>
      <c r="F194" s="325"/>
      <c r="G194" s="324"/>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row>
    <row r="195" spans="2:101" s="26" customFormat="1" x14ac:dyDescent="0.3">
      <c r="B195" s="156"/>
      <c r="C195" s="207"/>
      <c r="D195" s="325"/>
      <c r="E195" s="325"/>
      <c r="F195" s="325"/>
      <c r="G195" s="324"/>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row>
    <row r="196" spans="2:101" s="26" customFormat="1" x14ac:dyDescent="0.3">
      <c r="B196" s="320"/>
      <c r="C196" s="324"/>
      <c r="D196" s="325"/>
      <c r="E196" s="325"/>
      <c r="F196" s="325"/>
      <c r="G196" s="324"/>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row>
    <row r="197" spans="2:101" s="26" customFormat="1" ht="14.25" x14ac:dyDescent="0.3">
      <c r="B197" s="326"/>
      <c r="C197" s="63"/>
      <c r="D197" s="203"/>
      <c r="E197" s="327"/>
      <c r="F197" s="327"/>
      <c r="G197" s="204"/>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row>
    <row r="198" spans="2:101" s="26" customFormat="1" x14ac:dyDescent="0.3">
      <c r="B198" s="320"/>
      <c r="C198" s="324"/>
      <c r="D198" s="325"/>
      <c r="E198" s="325"/>
      <c r="F198" s="325"/>
      <c r="G198" s="324"/>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row>
    <row r="199" spans="2:101" s="26" customFormat="1" ht="14.25" x14ac:dyDescent="0.3">
      <c r="B199" s="326"/>
      <c r="C199" s="63"/>
      <c r="D199" s="203"/>
      <c r="E199" s="327"/>
      <c r="F199" s="327"/>
      <c r="G199" s="204"/>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row>
    <row r="200" spans="2:101" s="26" customFormat="1" x14ac:dyDescent="0.3">
      <c r="B200" s="320"/>
      <c r="C200" s="324"/>
      <c r="D200" s="325"/>
      <c r="E200" s="325"/>
      <c r="F200" s="325"/>
      <c r="G200" s="324"/>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row>
    <row r="201" spans="2:101" s="26" customFormat="1" ht="14.25" x14ac:dyDescent="0.3">
      <c r="B201" s="326"/>
      <c r="C201" s="63"/>
      <c r="D201" s="203"/>
      <c r="E201" s="327"/>
      <c r="F201" s="327"/>
      <c r="G201" s="204"/>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row>
    <row r="202" spans="2:101" s="26" customFormat="1" x14ac:dyDescent="0.3">
      <c r="B202" s="326"/>
      <c r="C202" s="63"/>
      <c r="D202" s="324"/>
      <c r="E202" s="327"/>
      <c r="F202" s="327"/>
      <c r="G202" s="327"/>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row>
    <row r="203" spans="2:101" s="26" customFormat="1" ht="14.25" x14ac:dyDescent="0.3">
      <c r="B203" s="326"/>
      <c r="D203" s="203"/>
      <c r="E203" s="327"/>
      <c r="F203" s="327"/>
      <c r="G203" s="204"/>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row>
    <row r="204" spans="2:101" s="26" customFormat="1" x14ac:dyDescent="0.3">
      <c r="B204" s="326"/>
      <c r="C204" s="63"/>
      <c r="D204" s="324"/>
      <c r="E204" s="327"/>
      <c r="F204" s="327"/>
      <c r="G204" s="327"/>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row>
    <row r="205" spans="2:101" s="26" customFormat="1" ht="14.25" x14ac:dyDescent="0.3">
      <c r="B205" s="326"/>
      <c r="D205" s="203"/>
      <c r="E205" s="327"/>
      <c r="F205" s="327"/>
      <c r="G205" s="204"/>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row>
    <row r="206" spans="2:101" s="26" customFormat="1" x14ac:dyDescent="0.3">
      <c r="B206" s="326"/>
      <c r="D206" s="327"/>
      <c r="E206" s="327"/>
      <c r="F206" s="327"/>
      <c r="G206" s="328"/>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row>
    <row r="207" spans="2:101" s="26" customFormat="1" x14ac:dyDescent="0.3">
      <c r="B207" s="326"/>
      <c r="D207" s="205"/>
      <c r="E207" s="327"/>
      <c r="F207" s="327"/>
      <c r="G207" s="328"/>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row>
    <row r="208" spans="2:101" s="26" customFormat="1" x14ac:dyDescent="0.3">
      <c r="B208" s="326"/>
      <c r="D208" s="327"/>
      <c r="E208" s="327"/>
      <c r="F208" s="327"/>
      <c r="G208" s="328"/>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row>
    <row r="209" spans="2:101" s="26" customFormat="1" x14ac:dyDescent="0.3">
      <c r="B209" s="326"/>
      <c r="D209" s="327"/>
      <c r="E209" s="327"/>
      <c r="F209" s="327"/>
      <c r="G209" s="63"/>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row>
    <row r="210" spans="2:101" s="26" customFormat="1" x14ac:dyDescent="0.3">
      <c r="B210" s="326"/>
      <c r="D210" s="327"/>
      <c r="E210" s="327"/>
      <c r="F210" s="327"/>
      <c r="G210" s="63"/>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row>
    <row r="211" spans="2:101" s="26" customFormat="1" x14ac:dyDescent="0.3">
      <c r="B211" s="326"/>
      <c r="D211" s="327"/>
      <c r="E211" s="327"/>
      <c r="F211" s="327"/>
      <c r="G211" s="328"/>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row>
    <row r="212" spans="2:101" s="26" customFormat="1" x14ac:dyDescent="0.3">
      <c r="B212" s="326"/>
      <c r="D212" s="327"/>
      <c r="E212" s="327"/>
      <c r="F212" s="327"/>
      <c r="G212" s="328"/>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row>
    <row r="213" spans="2:101" s="26" customFormat="1" ht="14.65" x14ac:dyDescent="0.3">
      <c r="B213" s="321"/>
      <c r="C213" s="322"/>
      <c r="D213" s="322"/>
      <c r="E213" s="322"/>
      <c r="F213" s="322"/>
      <c r="G213" s="323"/>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row>
    <row r="214" spans="2:101" s="26" customFormat="1" x14ac:dyDescent="0.3">
      <c r="G214" s="63"/>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row>
    <row r="215" spans="2:101" s="26" customFormat="1" x14ac:dyDescent="0.3">
      <c r="B215" s="320"/>
      <c r="C215" s="324"/>
      <c r="D215" s="325"/>
      <c r="E215" s="325"/>
      <c r="F215" s="325"/>
      <c r="G215" s="324"/>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row>
    <row r="216" spans="2:101" s="26" customFormat="1" x14ac:dyDescent="0.3">
      <c r="B216" s="329"/>
      <c r="C216" s="329"/>
      <c r="D216" s="329"/>
      <c r="E216" s="329"/>
      <c r="F216" s="329"/>
      <c r="G216" s="63"/>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row>
    <row r="217" spans="2:101" s="26" customFormat="1" x14ac:dyDescent="0.3">
      <c r="B217" s="326"/>
      <c r="D217" s="208"/>
      <c r="E217" s="327"/>
      <c r="F217" s="327"/>
      <c r="G217" s="159"/>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row>
    <row r="218" spans="2:101" s="26" customFormat="1" x14ac:dyDescent="0.3">
      <c r="B218" s="326"/>
      <c r="D218" s="329"/>
      <c r="E218" s="327"/>
      <c r="F218" s="329"/>
      <c r="G218" s="63"/>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row>
    <row r="219" spans="2:101" s="26" customFormat="1" x14ac:dyDescent="0.3">
      <c r="B219" s="326"/>
      <c r="D219" s="208"/>
      <c r="E219" s="327"/>
      <c r="F219" s="327"/>
      <c r="G219" s="159"/>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row>
    <row r="220" spans="2:101" s="26" customFormat="1" x14ac:dyDescent="0.3">
      <c r="B220" s="326"/>
      <c r="D220" s="329"/>
      <c r="E220" s="327"/>
      <c r="F220" s="327"/>
      <c r="G220" s="63"/>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row>
    <row r="221" spans="2:101" s="26" customFormat="1" x14ac:dyDescent="0.3">
      <c r="B221" s="326"/>
      <c r="D221" s="208"/>
      <c r="E221" s="327"/>
      <c r="F221" s="327"/>
      <c r="G221" s="159"/>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row>
    <row r="222" spans="2:101" s="26" customFormat="1" x14ac:dyDescent="0.3">
      <c r="B222" s="326"/>
      <c r="D222" s="329"/>
      <c r="E222" s="327"/>
      <c r="F222" s="329"/>
      <c r="G222" s="63"/>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row>
    <row r="223" spans="2:101" s="26" customFormat="1" x14ac:dyDescent="0.3">
      <c r="B223" s="326"/>
      <c r="D223" s="208"/>
      <c r="E223" s="327"/>
      <c r="F223" s="327"/>
      <c r="G223" s="159"/>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row>
    <row r="224" spans="2:101" s="26" customFormat="1" x14ac:dyDescent="0.3">
      <c r="B224" s="326"/>
      <c r="E224" s="327"/>
      <c r="F224" s="327"/>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row>
    <row r="225" spans="2:101" s="26" customFormat="1" x14ac:dyDescent="0.3">
      <c r="B225" s="320"/>
      <c r="G225" s="63"/>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row>
    <row r="226" spans="2:101" s="26" customFormat="1" x14ac:dyDescent="0.3">
      <c r="B226" s="320"/>
      <c r="G226" s="63"/>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row>
    <row r="227" spans="2:101" s="26" customFormat="1" x14ac:dyDescent="0.3">
      <c r="B227" s="206"/>
      <c r="G227" s="63"/>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row>
    <row r="228" spans="2:101" s="26" customFormat="1" x14ac:dyDescent="0.3">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row>
    <row r="229" spans="2:101" s="26" customFormat="1" x14ac:dyDescent="0.3">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row>
    <row r="230" spans="2:101" s="26" customFormat="1" x14ac:dyDescent="0.3">
      <c r="B230" s="265"/>
      <c r="C230" s="265"/>
      <c r="D230" s="265"/>
      <c r="E230" s="265"/>
      <c r="F230" s="265"/>
      <c r="G230" s="265"/>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row>
    <row r="231" spans="2:101" s="26" customFormat="1" x14ac:dyDescent="0.3">
      <c r="C231" s="48"/>
      <c r="D231" s="48"/>
      <c r="E231" s="48"/>
      <c r="F231" s="48"/>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row>
    <row r="232" spans="2:101" s="26" customFormat="1" x14ac:dyDescent="0.3">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row>
    <row r="233" spans="2:101" s="26" customFormat="1" ht="14.65" x14ac:dyDescent="0.3">
      <c r="B233" s="321"/>
      <c r="C233" s="322"/>
      <c r="D233" s="322"/>
      <c r="E233" s="322"/>
      <c r="F233" s="322"/>
      <c r="G233" s="323"/>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row>
    <row r="234" spans="2:101" s="26" customFormat="1" x14ac:dyDescent="0.3">
      <c r="G234" s="63"/>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row>
    <row r="235" spans="2:101" s="26" customFormat="1" x14ac:dyDescent="0.3">
      <c r="B235" s="320"/>
      <c r="C235" s="324"/>
      <c r="D235" s="325"/>
      <c r="E235" s="325"/>
      <c r="F235" s="325"/>
      <c r="G235" s="324"/>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row>
    <row r="236" spans="2:101" s="26" customFormat="1" x14ac:dyDescent="0.3">
      <c r="B236" s="320"/>
      <c r="C236" s="324"/>
      <c r="D236" s="325"/>
      <c r="E236" s="325"/>
      <c r="F236" s="325"/>
      <c r="G236" s="324"/>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row>
    <row r="237" spans="2:101" s="32" customFormat="1" x14ac:dyDescent="0.3">
      <c r="B237" s="326"/>
      <c r="C237" s="330"/>
      <c r="D237" s="327"/>
      <c r="E237" s="213"/>
      <c r="F237" s="213"/>
      <c r="G237" s="159"/>
    </row>
    <row r="238" spans="2:101" s="32" customFormat="1" x14ac:dyDescent="0.3">
      <c r="B238" s="326"/>
      <c r="C238" s="259"/>
      <c r="D238" s="327"/>
      <c r="E238" s="213"/>
      <c r="F238" s="213"/>
      <c r="G238" s="159"/>
    </row>
    <row r="239" spans="2:101" s="32" customFormat="1" x14ac:dyDescent="0.3">
      <c r="B239" s="259"/>
      <c r="C239" s="259"/>
      <c r="D239" s="179"/>
      <c r="E239" s="213"/>
      <c r="F239" s="213"/>
      <c r="G239" s="159"/>
      <c r="H239" s="26"/>
    </row>
    <row r="240" spans="2:101" s="32" customFormat="1" x14ac:dyDescent="0.3">
      <c r="B240" s="331"/>
      <c r="D240" s="332"/>
      <c r="E240" s="332"/>
      <c r="F240" s="332"/>
      <c r="G240" s="333"/>
      <c r="H240" s="26"/>
    </row>
    <row r="241" spans="2:101" s="32" customFormat="1" x14ac:dyDescent="0.3">
      <c r="B241" s="326"/>
      <c r="C241" s="259"/>
      <c r="D241" s="327"/>
      <c r="E241" s="213"/>
      <c r="F241" s="213"/>
      <c r="G241" s="159"/>
    </row>
    <row r="242" spans="2:101" s="32" customFormat="1" x14ac:dyDescent="0.3">
      <c r="B242" s="326"/>
      <c r="C242" s="259"/>
      <c r="D242" s="327"/>
      <c r="E242" s="213"/>
      <c r="F242" s="213"/>
      <c r="G242" s="159"/>
    </row>
    <row r="243" spans="2:101" s="32" customFormat="1" x14ac:dyDescent="0.3">
      <c r="B243" s="259"/>
      <c r="C243" s="259"/>
      <c r="D243" s="179"/>
      <c r="E243" s="213"/>
      <c r="F243" s="213"/>
      <c r="G243" s="159"/>
    </row>
    <row r="244" spans="2:101" s="26" customFormat="1" x14ac:dyDescent="0.3">
      <c r="B244" s="326"/>
      <c r="D244" s="327"/>
      <c r="E244" s="327"/>
      <c r="F244" s="327"/>
      <c r="G244" s="159"/>
      <c r="H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row>
    <row r="245" spans="2:101" s="26" customFormat="1" ht="14.25" x14ac:dyDescent="0.3">
      <c r="B245" s="326"/>
      <c r="D245" s="203"/>
      <c r="E245" s="327"/>
      <c r="F245" s="327"/>
      <c r="G245" s="204"/>
      <c r="H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row>
    <row r="246" spans="2:101" s="26" customFormat="1" x14ac:dyDescent="0.3">
      <c r="B246" s="326"/>
      <c r="D246" s="327"/>
      <c r="E246" s="327"/>
      <c r="F246" s="327"/>
      <c r="G246" s="159"/>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row>
    <row r="247" spans="2:101" s="26" customFormat="1" ht="14.65" x14ac:dyDescent="0.3">
      <c r="B247" s="321"/>
      <c r="C247" s="322"/>
      <c r="D247" s="322"/>
      <c r="E247" s="322"/>
      <c r="F247" s="322"/>
      <c r="G247" s="323"/>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row>
    <row r="248" spans="2:101" s="26" customFormat="1" x14ac:dyDescent="0.3">
      <c r="G248" s="63"/>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row>
    <row r="249" spans="2:101" s="26" customFormat="1" x14ac:dyDescent="0.3">
      <c r="B249" s="320"/>
      <c r="C249" s="324"/>
      <c r="D249" s="325"/>
      <c r="E249" s="325"/>
      <c r="F249" s="325"/>
      <c r="G249" s="324"/>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row>
    <row r="250" spans="2:101" s="26" customFormat="1" x14ac:dyDescent="0.3">
      <c r="B250" s="329"/>
      <c r="C250" s="329"/>
      <c r="D250" s="329"/>
      <c r="E250" s="329"/>
      <c r="F250" s="329"/>
      <c r="G250" s="63"/>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row>
    <row r="251" spans="2:101" s="26" customFormat="1" x14ac:dyDescent="0.3">
      <c r="B251" s="334"/>
      <c r="D251" s="327"/>
      <c r="E251" s="327"/>
      <c r="F251" s="327"/>
      <c r="G251" s="159"/>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row>
    <row r="252" spans="2:101" s="26" customFormat="1" x14ac:dyDescent="0.3">
      <c r="B252" s="329"/>
      <c r="C252" s="329"/>
      <c r="D252" s="329"/>
      <c r="E252" s="329"/>
      <c r="F252" s="329"/>
      <c r="G252" s="63"/>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row>
    <row r="253" spans="2:101" s="26" customFormat="1" x14ac:dyDescent="0.3">
      <c r="B253" s="326"/>
      <c r="D253" s="208"/>
      <c r="E253" s="327"/>
      <c r="F253" s="327"/>
      <c r="G253" s="159"/>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row>
    <row r="254" spans="2:101" s="26" customFormat="1" x14ac:dyDescent="0.3">
      <c r="B254" s="326"/>
      <c r="D254" s="327"/>
      <c r="E254" s="327"/>
      <c r="F254" s="327"/>
      <c r="G254" s="159"/>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row>
    <row r="255" spans="2:101" s="26" customFormat="1" x14ac:dyDescent="0.3">
      <c r="B255" s="334"/>
      <c r="D255" s="327"/>
      <c r="E255" s="327"/>
      <c r="F255" s="327"/>
      <c r="G255" s="159"/>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row>
    <row r="256" spans="2:101" s="26" customFormat="1" x14ac:dyDescent="0.3">
      <c r="B256" s="326"/>
      <c r="D256" s="327"/>
      <c r="E256" s="327"/>
      <c r="F256" s="327"/>
      <c r="G256" s="159"/>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row>
    <row r="257" spans="2:101" s="26" customFormat="1" x14ac:dyDescent="0.3">
      <c r="B257" s="335"/>
      <c r="D257" s="327"/>
      <c r="E257" s="327"/>
      <c r="F257" s="327"/>
      <c r="G257" s="159"/>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row>
    <row r="258" spans="2:101" s="26" customFormat="1" x14ac:dyDescent="0.3">
      <c r="B258" s="330"/>
      <c r="C258" s="336"/>
      <c r="D258" s="209"/>
      <c r="E258" s="337"/>
      <c r="F258" s="337"/>
      <c r="G258" s="338"/>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row>
    <row r="259" spans="2:101" s="26" customFormat="1" x14ac:dyDescent="0.3">
      <c r="B259" s="330"/>
      <c r="C259" s="339"/>
      <c r="D259" s="339"/>
      <c r="E259" s="337"/>
      <c r="F259" s="337"/>
      <c r="G259" s="340"/>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row>
    <row r="260" spans="2:101" s="26" customFormat="1" x14ac:dyDescent="0.3">
      <c r="B260" s="330"/>
      <c r="C260" s="336"/>
      <c r="D260" s="209"/>
      <c r="E260" s="337"/>
      <c r="F260" s="337"/>
      <c r="G260" s="341"/>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row>
    <row r="261" spans="2:101" s="26" customFormat="1" x14ac:dyDescent="0.3">
      <c r="B261" s="342"/>
      <c r="C261" s="336"/>
      <c r="D261" s="336"/>
      <c r="E261" s="337"/>
      <c r="F261" s="337"/>
      <c r="G261" s="341"/>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row>
    <row r="262" spans="2:101" s="26" customFormat="1" x14ac:dyDescent="0.3">
      <c r="B262" s="342"/>
      <c r="C262" s="336"/>
      <c r="D262" s="336"/>
      <c r="E262" s="337"/>
      <c r="F262" s="337"/>
      <c r="G262" s="341"/>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row>
    <row r="263" spans="2:101" s="26" customFormat="1" x14ac:dyDescent="0.3">
      <c r="B263" s="330"/>
      <c r="C263" s="336"/>
      <c r="D263" s="209"/>
      <c r="E263" s="337"/>
      <c r="F263" s="337"/>
      <c r="G263" s="338"/>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row>
    <row r="264" spans="2:101" s="26" customFormat="1" x14ac:dyDescent="0.3">
      <c r="B264" s="330"/>
      <c r="C264" s="339"/>
      <c r="D264" s="336"/>
      <c r="E264" s="337"/>
      <c r="F264" s="337"/>
      <c r="G264" s="340"/>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row>
    <row r="265" spans="2:101" s="26" customFormat="1" x14ac:dyDescent="0.3">
      <c r="B265" s="330"/>
      <c r="C265" s="336"/>
      <c r="D265" s="209"/>
      <c r="E265" s="337"/>
      <c r="F265" s="337"/>
      <c r="G265" s="341"/>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row>
    <row r="266" spans="2:101" s="26" customFormat="1" x14ac:dyDescent="0.3">
      <c r="B266" s="330"/>
      <c r="C266" s="336"/>
      <c r="D266" s="327"/>
      <c r="E266" s="337"/>
      <c r="F266" s="337"/>
      <c r="G266" s="341"/>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row>
    <row r="267" spans="2:101" s="26" customFormat="1" x14ac:dyDescent="0.3">
      <c r="B267" s="335"/>
      <c r="D267" s="327"/>
      <c r="E267" s="327"/>
      <c r="F267" s="327"/>
      <c r="G267" s="159"/>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row>
    <row r="268" spans="2:101" s="26" customFormat="1" x14ac:dyDescent="0.3">
      <c r="B268" s="330"/>
      <c r="C268" s="336"/>
      <c r="D268" s="209"/>
      <c r="E268" s="337"/>
      <c r="F268" s="337"/>
      <c r="G268" s="338"/>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row>
    <row r="269" spans="2:101" s="26" customFormat="1" x14ac:dyDescent="0.3">
      <c r="B269" s="330"/>
      <c r="C269" s="339"/>
      <c r="D269" s="339"/>
      <c r="E269" s="337"/>
      <c r="F269" s="337"/>
      <c r="G269" s="340"/>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row>
    <row r="270" spans="2:101" s="26" customFormat="1" x14ac:dyDescent="0.3">
      <c r="B270" s="330"/>
      <c r="C270" s="336"/>
      <c r="D270" s="209"/>
      <c r="E270" s="337"/>
      <c r="F270" s="337"/>
      <c r="G270" s="341"/>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row>
    <row r="271" spans="2:101" s="26" customFormat="1" x14ac:dyDescent="0.3">
      <c r="B271" s="342"/>
      <c r="C271" s="336"/>
      <c r="D271" s="336"/>
      <c r="E271" s="337"/>
      <c r="F271" s="337"/>
      <c r="G271" s="341"/>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row>
    <row r="272" spans="2:101" s="26" customFormat="1" x14ac:dyDescent="0.3">
      <c r="B272" s="342"/>
      <c r="C272" s="336"/>
      <c r="D272" s="336"/>
      <c r="E272" s="337"/>
      <c r="F272" s="337"/>
      <c r="G272" s="341"/>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row>
    <row r="273" spans="2:101" s="26" customFormat="1" x14ac:dyDescent="0.3">
      <c r="B273" s="330"/>
      <c r="C273" s="336"/>
      <c r="D273" s="209"/>
      <c r="E273" s="337"/>
      <c r="F273" s="337"/>
      <c r="G273" s="338"/>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row>
    <row r="274" spans="2:101" s="26" customFormat="1" x14ac:dyDescent="0.3">
      <c r="B274" s="330"/>
      <c r="C274" s="339"/>
      <c r="D274" s="336"/>
      <c r="E274" s="337"/>
      <c r="F274" s="337"/>
      <c r="G274" s="340"/>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row>
    <row r="275" spans="2:101" s="26" customFormat="1" x14ac:dyDescent="0.3">
      <c r="B275" s="330"/>
      <c r="C275" s="336"/>
      <c r="D275" s="209"/>
      <c r="E275" s="337"/>
      <c r="F275" s="337"/>
      <c r="G275" s="341"/>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row>
    <row r="276" spans="2:101" s="26" customFormat="1" x14ac:dyDescent="0.3">
      <c r="B276" s="330"/>
      <c r="C276" s="339"/>
      <c r="D276" s="339"/>
      <c r="E276" s="337"/>
      <c r="F276" s="337"/>
      <c r="G276" s="340"/>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row>
    <row r="277" spans="2:101" s="26" customFormat="1" x14ac:dyDescent="0.3">
      <c r="B277" s="330"/>
      <c r="C277" s="339"/>
      <c r="D277" s="339"/>
      <c r="E277" s="337"/>
      <c r="F277" s="337"/>
      <c r="G277" s="340"/>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row>
    <row r="278" spans="2:101" s="26" customFormat="1" x14ac:dyDescent="0.3">
      <c r="B278" s="343"/>
      <c r="C278" s="336"/>
      <c r="D278" s="336"/>
      <c r="E278" s="337"/>
      <c r="F278" s="337"/>
      <c r="G278" s="341"/>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row>
    <row r="279" spans="2:101" s="26" customFormat="1" x14ac:dyDescent="0.3">
      <c r="B279" s="330"/>
      <c r="C279" s="336"/>
      <c r="D279" s="327"/>
      <c r="E279" s="337"/>
      <c r="F279" s="337"/>
      <c r="G279" s="341"/>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row>
    <row r="280" spans="2:101" s="26" customFormat="1" x14ac:dyDescent="0.3">
      <c r="B280" s="330"/>
      <c r="C280" s="336"/>
      <c r="D280" s="209"/>
      <c r="E280" s="337"/>
      <c r="F280" s="337"/>
      <c r="G280" s="341"/>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row>
    <row r="281" spans="2:101" s="26" customFormat="1" x14ac:dyDescent="0.3">
      <c r="B281" s="330"/>
      <c r="C281" s="336"/>
      <c r="D281" s="327"/>
      <c r="E281" s="337"/>
      <c r="F281" s="337"/>
      <c r="G281" s="341"/>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row>
    <row r="282" spans="2:101" s="26" customFormat="1" x14ac:dyDescent="0.3">
      <c r="B282" s="330"/>
      <c r="C282" s="336"/>
      <c r="D282" s="209"/>
      <c r="E282" s="337"/>
      <c r="F282" s="337"/>
      <c r="G282" s="341"/>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row>
    <row r="283" spans="2:101" s="26" customFormat="1" x14ac:dyDescent="0.3">
      <c r="B283" s="330"/>
      <c r="C283" s="336"/>
      <c r="D283" s="327"/>
      <c r="E283" s="337"/>
      <c r="F283" s="337"/>
      <c r="G283" s="341"/>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row>
    <row r="284" spans="2:101" s="26" customFormat="1" x14ac:dyDescent="0.3">
      <c r="B284" s="330"/>
      <c r="C284" s="336"/>
      <c r="D284" s="209"/>
      <c r="E284" s="337"/>
      <c r="F284" s="337"/>
      <c r="G284" s="341"/>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row>
    <row r="285" spans="2:101" s="26" customFormat="1" x14ac:dyDescent="0.3">
      <c r="B285" s="330"/>
      <c r="C285" s="336"/>
      <c r="D285" s="327"/>
      <c r="E285" s="337"/>
      <c r="F285" s="337"/>
      <c r="G285" s="341"/>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row>
    <row r="286" spans="2:101" s="26" customFormat="1" x14ac:dyDescent="0.3">
      <c r="B286" s="330"/>
      <c r="C286" s="336"/>
      <c r="D286" s="209"/>
      <c r="E286" s="337"/>
      <c r="F286" s="337"/>
      <c r="G286" s="341"/>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row>
    <row r="287" spans="2:101" s="26" customFormat="1" x14ac:dyDescent="0.3">
      <c r="B287" s="330"/>
      <c r="C287" s="336"/>
      <c r="D287" s="327"/>
      <c r="E287" s="337"/>
      <c r="F287" s="337"/>
      <c r="G287" s="341"/>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row>
    <row r="288" spans="2:101" s="26" customFormat="1" x14ac:dyDescent="0.3">
      <c r="B288" s="330"/>
      <c r="C288" s="336"/>
      <c r="D288" s="209"/>
      <c r="E288" s="337"/>
      <c r="F288" s="337"/>
      <c r="G288" s="341"/>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row>
    <row r="289" spans="2:101" s="26" customFormat="1" x14ac:dyDescent="0.3">
      <c r="B289" s="330"/>
      <c r="C289" s="336"/>
      <c r="D289" s="327"/>
      <c r="E289" s="337"/>
      <c r="F289" s="337"/>
      <c r="G289" s="341"/>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row>
    <row r="290" spans="2:101" s="26" customFormat="1" x14ac:dyDescent="0.3">
      <c r="B290" s="330"/>
      <c r="C290" s="336"/>
      <c r="D290" s="209"/>
      <c r="E290" s="337"/>
      <c r="F290" s="337"/>
      <c r="G290" s="341"/>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row>
    <row r="291" spans="2:101" s="26" customFormat="1" x14ac:dyDescent="0.3">
      <c r="B291" s="330"/>
      <c r="C291" s="336"/>
      <c r="D291" s="330"/>
      <c r="E291" s="337"/>
      <c r="F291" s="337"/>
      <c r="G291" s="341"/>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row>
    <row r="292" spans="2:101" s="26" customFormat="1" x14ac:dyDescent="0.3">
      <c r="B292" s="320"/>
      <c r="G292" s="63"/>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row>
    <row r="293" spans="2:101" s="26" customFormat="1" x14ac:dyDescent="0.3">
      <c r="B293" s="320"/>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row>
    <row r="294" spans="2:101" s="26" customFormat="1" x14ac:dyDescent="0.3">
      <c r="B294" s="206"/>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row>
    <row r="295" spans="2:101" s="26" customFormat="1" x14ac:dyDescent="0.3">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row>
    <row r="296" spans="2:101" s="26" customFormat="1" x14ac:dyDescent="0.3">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row>
    <row r="297" spans="2:101" s="26" customFormat="1" x14ac:dyDescent="0.3">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row>
    <row r="298" spans="2:101" s="26" customFormat="1" x14ac:dyDescent="0.3">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row>
    <row r="299" spans="2:101" s="26" customFormat="1" x14ac:dyDescent="0.3">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row>
    <row r="300" spans="2:101" s="26" customFormat="1" x14ac:dyDescent="0.3">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row>
    <row r="301" spans="2:101" s="26" customFormat="1" x14ac:dyDescent="0.3">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row>
    <row r="302" spans="2:101" s="26" customFormat="1" x14ac:dyDescent="0.3">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row>
    <row r="303" spans="2:101" s="26" customFormat="1" x14ac:dyDescent="0.3">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row>
    <row r="304" spans="2:101" s="26" customFormat="1" x14ac:dyDescent="0.3">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row>
    <row r="305" spans="15:101" s="26" customFormat="1" x14ac:dyDescent="0.3">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row>
    <row r="306" spans="15:101" s="26" customFormat="1" x14ac:dyDescent="0.3">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row>
    <row r="307" spans="15:101" s="26" customFormat="1" x14ac:dyDescent="0.3">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row>
    <row r="308" spans="15:101" s="26" customFormat="1" x14ac:dyDescent="0.3">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row>
    <row r="309" spans="15:101" s="26" customFormat="1" x14ac:dyDescent="0.3">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row>
    <row r="310" spans="15:101" s="26" customFormat="1" x14ac:dyDescent="0.3">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row>
    <row r="311" spans="15:101" s="26" customFormat="1" x14ac:dyDescent="0.3">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row>
    <row r="312" spans="15:101" s="26" customFormat="1" x14ac:dyDescent="0.3">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row>
    <row r="313" spans="15:101" s="26" customFormat="1" x14ac:dyDescent="0.3">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row>
    <row r="314" spans="15:101" s="26" customFormat="1" x14ac:dyDescent="0.3">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row>
    <row r="315" spans="15:101" s="26" customFormat="1" x14ac:dyDescent="0.3">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row>
    <row r="316" spans="15:101" s="26" customFormat="1" x14ac:dyDescent="0.3">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row>
    <row r="317" spans="15:101" s="26" customFormat="1" x14ac:dyDescent="0.3">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row>
    <row r="318" spans="15:101" s="26" customFormat="1" x14ac:dyDescent="0.3">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row>
    <row r="319" spans="15:101" s="26" customFormat="1" x14ac:dyDescent="0.3">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row>
    <row r="320" spans="15:101" s="26" customFormat="1" x14ac:dyDescent="0.3">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row>
    <row r="321" spans="15:101" s="26" customFormat="1" x14ac:dyDescent="0.3">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row>
    <row r="322" spans="15:101" s="26" customFormat="1" x14ac:dyDescent="0.3">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row>
    <row r="323" spans="15:101" s="26" customFormat="1" x14ac:dyDescent="0.3">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row>
    <row r="324" spans="15:101" s="26" customFormat="1" x14ac:dyDescent="0.3">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row>
    <row r="325" spans="15:101" s="26" customFormat="1" x14ac:dyDescent="0.3">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row>
    <row r="326" spans="15:101" s="26" customFormat="1" x14ac:dyDescent="0.3">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row>
    <row r="327" spans="15:101" s="26" customFormat="1" x14ac:dyDescent="0.3">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row>
    <row r="328" spans="15:101" s="26" customFormat="1" x14ac:dyDescent="0.3">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row>
    <row r="329" spans="15:101" s="26" customFormat="1" x14ac:dyDescent="0.3">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row>
    <row r="330" spans="15:101" s="26" customFormat="1" x14ac:dyDescent="0.3">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row>
    <row r="331" spans="15:101" s="26" customFormat="1" x14ac:dyDescent="0.3">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row>
    <row r="332" spans="15:101" s="26" customFormat="1" x14ac:dyDescent="0.3">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row>
    <row r="333" spans="15:101" s="26" customFormat="1" x14ac:dyDescent="0.3">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row>
    <row r="334" spans="15:101" s="26" customFormat="1" x14ac:dyDescent="0.3">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row>
    <row r="335" spans="15:101" s="26" customFormat="1" x14ac:dyDescent="0.3">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row>
    <row r="336" spans="15:101" s="26" customFormat="1" x14ac:dyDescent="0.3">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row>
    <row r="337" spans="15:101" s="26" customFormat="1" x14ac:dyDescent="0.3">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row>
    <row r="338" spans="15:101" s="26" customFormat="1" x14ac:dyDescent="0.3">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row>
    <row r="339" spans="15:101" s="26" customFormat="1" x14ac:dyDescent="0.3">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row>
    <row r="340" spans="15:101" s="26" customFormat="1" x14ac:dyDescent="0.3">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row>
    <row r="341" spans="15:101" s="26" customFormat="1" x14ac:dyDescent="0.3">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row>
    <row r="342" spans="15:101" s="26" customFormat="1" x14ac:dyDescent="0.3">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row>
    <row r="343" spans="15:101" s="26" customFormat="1" x14ac:dyDescent="0.3">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row>
    <row r="344" spans="15:101" s="26" customFormat="1" x14ac:dyDescent="0.3">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row>
    <row r="345" spans="15:101" s="26" customFormat="1" x14ac:dyDescent="0.3">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row>
    <row r="346" spans="15:101" s="26" customFormat="1" x14ac:dyDescent="0.3">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row>
    <row r="347" spans="15:101" s="26" customFormat="1" x14ac:dyDescent="0.3">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row>
    <row r="348" spans="15:101" s="26" customFormat="1" x14ac:dyDescent="0.3">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row>
    <row r="349" spans="15:101" s="26" customFormat="1" x14ac:dyDescent="0.3">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row>
    <row r="350" spans="15:101" s="26" customFormat="1" x14ac:dyDescent="0.3">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row>
    <row r="351" spans="15:101" s="26" customFormat="1" x14ac:dyDescent="0.3">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row>
    <row r="352" spans="15:101" s="26" customFormat="1" x14ac:dyDescent="0.3">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row>
    <row r="353" spans="15:101" s="26" customFormat="1" x14ac:dyDescent="0.3">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row>
    <row r="354" spans="15:101" s="26" customFormat="1" x14ac:dyDescent="0.3">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row>
    <row r="355" spans="15:101" s="26" customFormat="1" x14ac:dyDescent="0.3">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row>
    <row r="356" spans="15:101" s="26" customFormat="1" x14ac:dyDescent="0.3">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row>
    <row r="357" spans="15:101" s="26" customFormat="1" x14ac:dyDescent="0.3">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row>
    <row r="358" spans="15:101" s="26" customFormat="1" x14ac:dyDescent="0.3">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row>
    <row r="359" spans="15:101" s="26" customFormat="1" x14ac:dyDescent="0.3">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row>
    <row r="360" spans="15:101" s="26" customFormat="1" x14ac:dyDescent="0.3">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row>
    <row r="361" spans="15:101" s="26" customFormat="1" x14ac:dyDescent="0.3">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row>
    <row r="362" spans="15:101" s="26" customFormat="1" x14ac:dyDescent="0.3">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row>
    <row r="363" spans="15:101" s="26" customFormat="1" x14ac:dyDescent="0.3">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row>
    <row r="364" spans="15:101" s="26" customFormat="1" x14ac:dyDescent="0.3">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row>
    <row r="365" spans="15:101" s="26" customFormat="1" x14ac:dyDescent="0.3">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row>
    <row r="366" spans="15:101" s="26" customFormat="1" x14ac:dyDescent="0.3">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row>
    <row r="367" spans="15:101" s="26" customFormat="1" x14ac:dyDescent="0.3">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row>
    <row r="368" spans="15:101" s="26" customFormat="1" x14ac:dyDescent="0.3">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row>
    <row r="369" spans="15:101" s="26" customFormat="1" x14ac:dyDescent="0.3">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row>
    <row r="370" spans="15:101" s="26" customFormat="1" x14ac:dyDescent="0.3">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row>
    <row r="371" spans="15:101" s="26" customFormat="1" x14ac:dyDescent="0.3">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row>
    <row r="372" spans="15:101" s="26" customFormat="1" x14ac:dyDescent="0.3">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row>
    <row r="373" spans="15:101" s="26" customFormat="1" x14ac:dyDescent="0.3">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row>
    <row r="374" spans="15:101" s="26" customFormat="1" x14ac:dyDescent="0.3">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row>
    <row r="375" spans="15:101" s="26" customFormat="1" x14ac:dyDescent="0.3">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row>
    <row r="376" spans="15:101" s="26" customFormat="1" x14ac:dyDescent="0.3">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row>
    <row r="377" spans="15:101" s="26" customFormat="1" x14ac:dyDescent="0.3">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row>
    <row r="378" spans="15:101" s="26" customFormat="1" x14ac:dyDescent="0.3">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row>
    <row r="379" spans="15:101" s="26" customFormat="1" x14ac:dyDescent="0.3">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row>
    <row r="380" spans="15:101" s="26" customFormat="1" x14ac:dyDescent="0.3">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row>
    <row r="381" spans="15:101" s="26" customFormat="1" x14ac:dyDescent="0.3">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row>
    <row r="382" spans="15:101" s="26" customFormat="1" x14ac:dyDescent="0.3">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row>
    <row r="383" spans="15:101" s="26" customFormat="1" x14ac:dyDescent="0.3">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row>
    <row r="384" spans="15:101" s="26" customFormat="1" x14ac:dyDescent="0.3">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row>
    <row r="385" spans="15:101" s="26" customFormat="1" x14ac:dyDescent="0.3">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row>
    <row r="386" spans="15:101" s="26" customFormat="1" x14ac:dyDescent="0.3">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row>
    <row r="387" spans="15:101" s="26" customFormat="1" x14ac:dyDescent="0.3">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row>
    <row r="388" spans="15:101" s="26" customFormat="1" x14ac:dyDescent="0.3">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row>
    <row r="389" spans="15:101" s="26" customFormat="1" x14ac:dyDescent="0.3">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row>
    <row r="390" spans="15:101" s="26" customFormat="1" x14ac:dyDescent="0.3">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row>
    <row r="391" spans="15:101" s="26" customFormat="1" x14ac:dyDescent="0.3">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row>
    <row r="392" spans="15:101" s="26" customFormat="1" x14ac:dyDescent="0.3">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row>
    <row r="393" spans="15:101" s="26" customFormat="1" x14ac:dyDescent="0.3">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row>
    <row r="394" spans="15:101" s="26" customFormat="1" x14ac:dyDescent="0.3">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row>
    <row r="395" spans="15:101" s="26" customFormat="1" x14ac:dyDescent="0.3">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row>
    <row r="396" spans="15:101" s="26" customFormat="1" x14ac:dyDescent="0.3">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row>
    <row r="397" spans="15:101" s="26" customFormat="1" x14ac:dyDescent="0.3">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row>
    <row r="398" spans="15:101" s="26" customFormat="1" x14ac:dyDescent="0.3">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row>
    <row r="399" spans="15:101" s="26" customFormat="1" x14ac:dyDescent="0.3">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row>
    <row r="400" spans="15:101" s="26" customFormat="1" x14ac:dyDescent="0.3">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row>
    <row r="401" spans="15:101" s="26" customFormat="1" x14ac:dyDescent="0.3">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row>
    <row r="402" spans="15:101" s="26" customFormat="1" x14ac:dyDescent="0.3">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row>
    <row r="403" spans="15:101" s="26" customFormat="1" x14ac:dyDescent="0.3">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row>
    <row r="404" spans="15:101" s="26" customFormat="1" x14ac:dyDescent="0.3">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row>
    <row r="405" spans="15:101" s="26" customFormat="1" x14ac:dyDescent="0.3">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row>
    <row r="406" spans="15:101" s="26" customFormat="1" x14ac:dyDescent="0.3">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row>
    <row r="407" spans="15:101" s="26" customFormat="1" x14ac:dyDescent="0.3">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row>
    <row r="408" spans="15:101" s="26" customFormat="1" x14ac:dyDescent="0.3">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row>
    <row r="409" spans="15:101" s="26" customFormat="1" x14ac:dyDescent="0.3">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row>
    <row r="410" spans="15:101" s="26" customFormat="1" x14ac:dyDescent="0.3">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row>
    <row r="411" spans="15:101" s="26" customFormat="1" x14ac:dyDescent="0.3">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row>
    <row r="412" spans="15:101" s="26" customFormat="1" x14ac:dyDescent="0.3">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row>
    <row r="413" spans="15:101" s="26" customFormat="1" x14ac:dyDescent="0.3">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row>
    <row r="414" spans="15:101" s="26" customFormat="1" x14ac:dyDescent="0.3">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row>
    <row r="415" spans="15:101" s="26" customFormat="1" x14ac:dyDescent="0.3">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row>
    <row r="416" spans="15:101" s="26" customFormat="1" x14ac:dyDescent="0.3">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row>
    <row r="417" spans="15:101" s="26" customFormat="1" x14ac:dyDescent="0.3">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row>
    <row r="418" spans="15:101" s="26" customFormat="1" x14ac:dyDescent="0.3">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row>
    <row r="419" spans="15:101" s="26" customFormat="1" x14ac:dyDescent="0.3">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row>
    <row r="420" spans="15:101" s="26" customFormat="1" x14ac:dyDescent="0.3">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row>
    <row r="421" spans="15:101" s="26" customFormat="1" x14ac:dyDescent="0.3">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row>
    <row r="422" spans="15:101" s="26" customFormat="1" x14ac:dyDescent="0.3">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row>
    <row r="423" spans="15:101" s="26" customFormat="1" x14ac:dyDescent="0.3">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row>
    <row r="424" spans="15:101" s="26" customFormat="1" x14ac:dyDescent="0.3">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row>
    <row r="425" spans="15:101" s="26" customFormat="1" x14ac:dyDescent="0.3">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row>
    <row r="426" spans="15:101" s="26" customFormat="1" x14ac:dyDescent="0.3">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row>
    <row r="427" spans="15:101" s="26" customFormat="1" x14ac:dyDescent="0.3">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row>
    <row r="428" spans="15:101" s="26" customFormat="1" x14ac:dyDescent="0.3">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row>
    <row r="429" spans="15:101" s="26" customFormat="1" x14ac:dyDescent="0.3">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row>
    <row r="430" spans="15:101" s="26" customFormat="1" x14ac:dyDescent="0.3">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row>
    <row r="431" spans="15:101" s="26" customFormat="1" x14ac:dyDescent="0.3">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row>
    <row r="432" spans="15:101" s="26" customFormat="1" x14ac:dyDescent="0.3">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row>
    <row r="433" spans="15:101" s="26" customFormat="1" x14ac:dyDescent="0.3">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row>
    <row r="434" spans="15:101" s="26" customFormat="1" x14ac:dyDescent="0.3">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row>
    <row r="435" spans="15:101" s="26" customFormat="1" x14ac:dyDescent="0.3">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row>
    <row r="436" spans="15:101" s="26" customFormat="1" x14ac:dyDescent="0.3">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row>
    <row r="437" spans="15:101" s="26" customFormat="1" x14ac:dyDescent="0.3">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row>
    <row r="438" spans="15:101" s="26" customFormat="1" x14ac:dyDescent="0.3">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row>
    <row r="439" spans="15:101" s="26" customFormat="1" x14ac:dyDescent="0.3">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row>
    <row r="440" spans="15:101" s="26" customFormat="1" x14ac:dyDescent="0.3">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row>
    <row r="441" spans="15:101" s="26" customFormat="1" x14ac:dyDescent="0.3">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row>
    <row r="442" spans="15:101" s="26" customFormat="1" x14ac:dyDescent="0.3">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row>
    <row r="443" spans="15:101" s="26" customFormat="1" x14ac:dyDescent="0.3">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row>
    <row r="444" spans="15:101" s="26" customFormat="1" x14ac:dyDescent="0.3">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row>
    <row r="445" spans="15:101" s="26" customFormat="1" x14ac:dyDescent="0.3">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row>
    <row r="446" spans="15:101" s="26" customFormat="1" x14ac:dyDescent="0.3">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row>
    <row r="447" spans="15:101" s="26" customFormat="1" x14ac:dyDescent="0.3">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row>
    <row r="448" spans="15:101" s="26" customFormat="1" x14ac:dyDescent="0.3">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row>
    <row r="449" spans="15:101" s="26" customFormat="1" x14ac:dyDescent="0.3">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row>
    <row r="450" spans="15:101" s="26" customFormat="1" x14ac:dyDescent="0.3">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row>
    <row r="451" spans="15:101" s="26" customFormat="1" x14ac:dyDescent="0.3">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row>
    <row r="452" spans="15:101" s="26" customFormat="1" x14ac:dyDescent="0.3">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row>
    <row r="453" spans="15:101" s="26" customFormat="1" x14ac:dyDescent="0.3">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row>
    <row r="454" spans="15:101" s="26" customFormat="1" x14ac:dyDescent="0.3">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row>
    <row r="455" spans="15:101" s="26" customFormat="1" x14ac:dyDescent="0.3">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row>
    <row r="456" spans="15:101" s="26" customFormat="1" x14ac:dyDescent="0.3">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row>
    <row r="457" spans="15:101" s="26" customFormat="1" x14ac:dyDescent="0.3">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row>
    <row r="458" spans="15:101" s="26" customFormat="1" x14ac:dyDescent="0.3">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row>
    <row r="459" spans="15:101" s="26" customFormat="1" x14ac:dyDescent="0.3">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row>
    <row r="460" spans="15:101" s="26" customFormat="1" x14ac:dyDescent="0.3">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row>
    <row r="461" spans="15:101" s="26" customFormat="1" x14ac:dyDescent="0.3">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row>
    <row r="462" spans="15:101" s="26" customFormat="1" x14ac:dyDescent="0.3">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row>
    <row r="463" spans="15:101" s="26" customFormat="1" x14ac:dyDescent="0.3">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row>
    <row r="464" spans="15:101" s="26" customFormat="1" x14ac:dyDescent="0.3">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row>
    <row r="465" spans="15:101" s="26" customFormat="1" x14ac:dyDescent="0.3">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row>
    <row r="466" spans="15:101" s="26" customFormat="1" x14ac:dyDescent="0.3">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row>
    <row r="467" spans="15:101" s="26" customFormat="1" x14ac:dyDescent="0.3">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row>
    <row r="468" spans="15:101" s="26" customFormat="1" x14ac:dyDescent="0.3">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row>
    <row r="469" spans="15:101" s="26" customFormat="1" x14ac:dyDescent="0.3">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row>
    <row r="470" spans="15:101" s="26" customFormat="1" x14ac:dyDescent="0.3">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row>
    <row r="471" spans="15:101" s="26" customFormat="1" x14ac:dyDescent="0.3">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row>
    <row r="472" spans="15:101" s="26" customFormat="1" x14ac:dyDescent="0.3">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row>
    <row r="473" spans="15:101" s="26" customFormat="1" x14ac:dyDescent="0.3">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row>
    <row r="474" spans="15:101" s="26" customFormat="1" x14ac:dyDescent="0.3">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row>
    <row r="475" spans="15:101" s="26" customFormat="1" x14ac:dyDescent="0.3">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row>
    <row r="476" spans="15:101" s="26" customFormat="1" x14ac:dyDescent="0.3">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row>
    <row r="477" spans="15:101" s="26" customFormat="1" x14ac:dyDescent="0.3">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row>
    <row r="478" spans="15:101" s="26" customFormat="1" x14ac:dyDescent="0.3">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row>
    <row r="479" spans="15:101" s="26" customFormat="1" x14ac:dyDescent="0.3">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row>
    <row r="480" spans="15:101" s="26" customFormat="1" x14ac:dyDescent="0.3">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row>
    <row r="481" spans="15:101" s="26" customFormat="1" x14ac:dyDescent="0.3">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row>
    <row r="482" spans="15:101" s="26" customFormat="1" x14ac:dyDescent="0.3">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row>
    <row r="483" spans="15:101" s="26" customFormat="1" x14ac:dyDescent="0.3">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row>
    <row r="484" spans="15:101" s="26" customFormat="1" x14ac:dyDescent="0.3">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row>
    <row r="485" spans="15:101" s="26" customFormat="1" x14ac:dyDescent="0.3">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row>
    <row r="486" spans="15:101" s="26" customFormat="1" x14ac:dyDescent="0.3">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row>
    <row r="487" spans="15:101" s="26" customFormat="1" x14ac:dyDescent="0.3">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row>
    <row r="488" spans="15:101" s="26" customFormat="1" x14ac:dyDescent="0.3">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row>
    <row r="489" spans="15:101" s="26" customFormat="1" x14ac:dyDescent="0.3">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row>
    <row r="490" spans="15:101" s="26" customFormat="1" x14ac:dyDescent="0.3">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row>
    <row r="491" spans="15:101" s="26" customFormat="1" x14ac:dyDescent="0.3">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row>
    <row r="492" spans="15:101" s="26" customFormat="1" x14ac:dyDescent="0.3">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row>
    <row r="493" spans="15:101" s="26" customFormat="1" x14ac:dyDescent="0.3">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row>
    <row r="494" spans="15:101" s="26" customFormat="1" x14ac:dyDescent="0.3">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row>
    <row r="495" spans="15:101" s="26" customFormat="1" x14ac:dyDescent="0.3">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row>
    <row r="496" spans="15:101" s="26" customFormat="1" x14ac:dyDescent="0.3">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row>
    <row r="497" spans="15:101" s="26" customFormat="1" x14ac:dyDescent="0.3">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row>
    <row r="498" spans="15:101" s="26" customFormat="1" x14ac:dyDescent="0.3">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row>
    <row r="499" spans="15:101" s="26" customFormat="1" x14ac:dyDescent="0.3">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row>
    <row r="500" spans="15:101" s="26" customFormat="1" x14ac:dyDescent="0.3">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row>
    <row r="501" spans="15:101" s="26" customFormat="1" x14ac:dyDescent="0.3">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row>
    <row r="502" spans="15:101" s="26" customFormat="1" x14ac:dyDescent="0.3">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row>
    <row r="503" spans="15:101" s="26" customFormat="1" x14ac:dyDescent="0.3">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row>
    <row r="504" spans="15:101" s="26" customFormat="1" x14ac:dyDescent="0.3">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row>
    <row r="505" spans="15:101" s="26" customFormat="1" x14ac:dyDescent="0.3">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row>
    <row r="506" spans="15:101" s="26" customFormat="1" x14ac:dyDescent="0.3">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row>
    <row r="507" spans="15:101" s="26" customFormat="1" x14ac:dyDescent="0.3">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row>
    <row r="508" spans="15:101" s="26" customFormat="1" x14ac:dyDescent="0.3">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row>
    <row r="509" spans="15:101" s="26" customFormat="1" x14ac:dyDescent="0.3">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row>
    <row r="510" spans="15:101" s="26" customFormat="1" x14ac:dyDescent="0.3">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row>
    <row r="511" spans="15:101" s="26" customFormat="1" x14ac:dyDescent="0.3">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row>
    <row r="512" spans="15:101" s="26" customFormat="1" x14ac:dyDescent="0.3">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row>
    <row r="513" spans="15:101" s="26" customFormat="1" x14ac:dyDescent="0.3">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row>
    <row r="514" spans="15:101" s="26" customFormat="1" x14ac:dyDescent="0.3">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row>
    <row r="515" spans="15:101" s="26" customFormat="1" x14ac:dyDescent="0.3">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row>
    <row r="516" spans="15:101" s="26" customFormat="1" x14ac:dyDescent="0.3">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row>
    <row r="517" spans="15:101" s="26" customFormat="1" x14ac:dyDescent="0.3">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row>
    <row r="518" spans="15:101" s="26" customFormat="1" x14ac:dyDescent="0.3">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row>
    <row r="519" spans="15:101" s="26" customFormat="1" x14ac:dyDescent="0.3">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row>
    <row r="520" spans="15:101" s="26" customFormat="1" x14ac:dyDescent="0.3">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row>
    <row r="521" spans="15:101" s="26" customFormat="1" x14ac:dyDescent="0.3">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row>
    <row r="522" spans="15:101" s="26" customFormat="1" x14ac:dyDescent="0.3">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row>
    <row r="523" spans="15:101" s="26" customFormat="1" x14ac:dyDescent="0.3">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row>
    <row r="524" spans="15:101" s="26" customFormat="1" x14ac:dyDescent="0.3">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row>
    <row r="525" spans="15:101" s="26" customFormat="1" x14ac:dyDescent="0.3">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row>
    <row r="526" spans="15:101" s="26" customFormat="1" x14ac:dyDescent="0.3">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row>
    <row r="527" spans="15:101" s="26" customFormat="1" x14ac:dyDescent="0.3">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row>
    <row r="528" spans="15:101" s="26" customFormat="1" x14ac:dyDescent="0.3">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row>
    <row r="529" spans="15:101" s="26" customFormat="1" x14ac:dyDescent="0.3">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row>
    <row r="530" spans="15:101" s="26" customFormat="1" x14ac:dyDescent="0.3">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row>
    <row r="531" spans="15:101" s="26" customFormat="1" x14ac:dyDescent="0.3">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row>
    <row r="532" spans="15:101" s="26" customFormat="1" x14ac:dyDescent="0.3">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row>
    <row r="533" spans="15:101" s="26" customFormat="1" x14ac:dyDescent="0.3">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row>
    <row r="534" spans="15:101" s="26" customFormat="1" x14ac:dyDescent="0.3">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row>
    <row r="535" spans="15:101" s="26" customFormat="1" x14ac:dyDescent="0.3">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row>
    <row r="536" spans="15:101" s="26" customFormat="1" x14ac:dyDescent="0.3">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row>
    <row r="537" spans="15:101" s="26" customFormat="1" x14ac:dyDescent="0.3">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row>
    <row r="538" spans="15:101" s="26" customFormat="1" x14ac:dyDescent="0.3">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row>
    <row r="539" spans="15:101" s="26" customFormat="1" x14ac:dyDescent="0.3">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row>
    <row r="540" spans="15:101" s="26" customFormat="1" x14ac:dyDescent="0.3">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row>
    <row r="541" spans="15:101" s="26" customFormat="1" x14ac:dyDescent="0.3">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row>
    <row r="542" spans="15:101" s="26" customFormat="1" x14ac:dyDescent="0.3">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row>
    <row r="543" spans="15:101" s="26" customFormat="1" x14ac:dyDescent="0.3">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row>
    <row r="544" spans="15:101" s="26" customFormat="1" x14ac:dyDescent="0.3">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row>
    <row r="545" spans="15:101" s="26" customFormat="1" x14ac:dyDescent="0.3">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row>
    <row r="546" spans="15:101" s="26" customFormat="1" x14ac:dyDescent="0.3">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row>
    <row r="547" spans="15:101" s="26" customFormat="1" x14ac:dyDescent="0.3">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row>
    <row r="548" spans="15:101" s="26" customFormat="1" x14ac:dyDescent="0.3">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row>
    <row r="549" spans="15:101" s="26" customFormat="1" x14ac:dyDescent="0.3">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row>
    <row r="550" spans="15:101" s="26" customFormat="1" x14ac:dyDescent="0.3">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row>
    <row r="551" spans="15:101" s="26" customFormat="1" x14ac:dyDescent="0.3">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row>
    <row r="552" spans="15:101" s="26" customFormat="1" x14ac:dyDescent="0.3">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row>
    <row r="553" spans="15:101" s="26" customFormat="1" x14ac:dyDescent="0.3">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row>
    <row r="554" spans="15:101" s="26" customFormat="1" x14ac:dyDescent="0.3">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row>
    <row r="555" spans="15:101" s="26" customFormat="1" x14ac:dyDescent="0.3">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row>
    <row r="556" spans="15:101" s="26" customFormat="1" x14ac:dyDescent="0.3">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row>
    <row r="557" spans="15:101" s="26" customFormat="1" x14ac:dyDescent="0.3">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row>
    <row r="558" spans="15:101" s="26" customFormat="1" x14ac:dyDescent="0.3">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row>
    <row r="559" spans="15:101" s="26" customFormat="1" x14ac:dyDescent="0.3">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row>
    <row r="560" spans="15:101" s="26" customFormat="1" x14ac:dyDescent="0.3">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row>
    <row r="561" spans="15:101" s="26" customFormat="1" x14ac:dyDescent="0.3">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row>
    <row r="562" spans="15:101" s="26" customFormat="1" x14ac:dyDescent="0.3">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row>
    <row r="563" spans="15:101" s="26" customFormat="1" x14ac:dyDescent="0.3">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row>
    <row r="564" spans="15:101" s="26" customFormat="1" x14ac:dyDescent="0.3">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row>
    <row r="565" spans="15:101" s="26" customFormat="1" x14ac:dyDescent="0.3">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row>
    <row r="566" spans="15:101" s="26" customFormat="1" x14ac:dyDescent="0.3">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row>
    <row r="567" spans="15:101" s="26" customFormat="1" x14ac:dyDescent="0.3">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row>
    <row r="568" spans="15:101" s="26" customFormat="1" x14ac:dyDescent="0.3">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row>
    <row r="569" spans="15:101" s="26" customFormat="1" x14ac:dyDescent="0.3">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row>
    <row r="570" spans="15:101" s="26" customFormat="1" x14ac:dyDescent="0.3">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row>
    <row r="571" spans="15:101" s="26" customFormat="1" x14ac:dyDescent="0.3">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row>
    <row r="572" spans="15:101" s="26" customFormat="1" x14ac:dyDescent="0.3">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row>
    <row r="573" spans="15:101" s="26" customFormat="1" x14ac:dyDescent="0.3">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row>
    <row r="574" spans="15:101" s="26" customFormat="1" x14ac:dyDescent="0.3">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row>
    <row r="575" spans="15:101" s="26" customFormat="1" x14ac:dyDescent="0.3">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row>
    <row r="576" spans="15:101" s="26" customFormat="1" x14ac:dyDescent="0.3">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row>
    <row r="577" spans="15:101" s="26" customFormat="1" x14ac:dyDescent="0.3">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row>
    <row r="578" spans="15:101" s="26" customFormat="1" x14ac:dyDescent="0.3">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row>
    <row r="579" spans="15:101" s="26" customFormat="1" x14ac:dyDescent="0.3">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row>
    <row r="580" spans="15:101" s="26" customFormat="1" x14ac:dyDescent="0.3">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row>
    <row r="581" spans="15:101" s="26" customFormat="1" x14ac:dyDescent="0.3">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row>
    <row r="582" spans="15:101" s="26" customFormat="1" x14ac:dyDescent="0.3">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row>
    <row r="583" spans="15:101" s="26" customFormat="1" x14ac:dyDescent="0.3">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row>
    <row r="584" spans="15:101" s="26" customFormat="1" x14ac:dyDescent="0.3">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row>
    <row r="585" spans="15:101" s="26" customFormat="1" x14ac:dyDescent="0.3">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row>
    <row r="586" spans="15:101" s="26" customFormat="1" x14ac:dyDescent="0.3">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row>
    <row r="587" spans="15:101" s="26" customFormat="1" x14ac:dyDescent="0.3">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row>
    <row r="588" spans="15:101" s="26" customFormat="1" x14ac:dyDescent="0.3">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row>
    <row r="589" spans="15:101" s="26" customFormat="1" x14ac:dyDescent="0.3">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row>
    <row r="590" spans="15:101" s="26" customFormat="1" x14ac:dyDescent="0.3">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row>
    <row r="591" spans="15:101" s="26" customFormat="1" x14ac:dyDescent="0.3">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row>
    <row r="592" spans="15:101" s="26" customFormat="1" x14ac:dyDescent="0.3">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row>
    <row r="593" spans="15:101" s="26" customFormat="1" x14ac:dyDescent="0.3">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row>
    <row r="594" spans="15:101" s="26" customFormat="1" x14ac:dyDescent="0.3">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row>
    <row r="595" spans="15:101" s="26" customFormat="1" x14ac:dyDescent="0.3">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row>
    <row r="596" spans="15:101" s="26" customFormat="1" x14ac:dyDescent="0.3">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row>
    <row r="597" spans="15:101" s="26" customFormat="1" x14ac:dyDescent="0.3">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row>
    <row r="598" spans="15:101" s="26" customFormat="1" x14ac:dyDescent="0.3">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row>
    <row r="599" spans="15:101" s="26" customFormat="1" x14ac:dyDescent="0.3">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row>
    <row r="600" spans="15:101" s="26" customFormat="1" x14ac:dyDescent="0.3">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row>
    <row r="601" spans="15:101" s="26" customFormat="1" x14ac:dyDescent="0.3">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row>
    <row r="602" spans="15:101" s="26" customFormat="1" x14ac:dyDescent="0.3">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row>
    <row r="603" spans="15:101" s="26" customFormat="1" x14ac:dyDescent="0.3">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row>
    <row r="604" spans="15:101" s="26" customFormat="1" x14ac:dyDescent="0.3">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row>
    <row r="605" spans="15:101" s="26" customFormat="1" x14ac:dyDescent="0.3">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row>
    <row r="606" spans="15:101" s="26" customFormat="1" x14ac:dyDescent="0.3">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row>
    <row r="607" spans="15:101" s="26" customFormat="1" x14ac:dyDescent="0.3">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row>
    <row r="608" spans="15:101" s="26" customFormat="1" x14ac:dyDescent="0.3">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row>
    <row r="609" spans="15:101" s="26" customFormat="1" x14ac:dyDescent="0.3">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row>
    <row r="610" spans="15:101" s="26" customFormat="1" x14ac:dyDescent="0.3">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row>
    <row r="611" spans="15:101" s="26" customFormat="1" x14ac:dyDescent="0.3">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row>
    <row r="612" spans="15:101" s="26" customFormat="1" x14ac:dyDescent="0.3">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row>
    <row r="613" spans="15:101" s="26" customFormat="1" x14ac:dyDescent="0.3">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row>
    <row r="614" spans="15:101" s="26" customFormat="1" x14ac:dyDescent="0.3">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row>
    <row r="615" spans="15:101" s="26" customFormat="1" x14ac:dyDescent="0.3">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row>
    <row r="616" spans="15:101" s="26" customFormat="1" x14ac:dyDescent="0.3">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row>
    <row r="617" spans="15:101" s="26" customFormat="1" x14ac:dyDescent="0.3">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row>
    <row r="618" spans="15:101" s="26" customFormat="1" x14ac:dyDescent="0.3">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row>
    <row r="619" spans="15:101" s="26" customFormat="1" x14ac:dyDescent="0.3">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row>
    <row r="620" spans="15:101" s="26" customFormat="1" x14ac:dyDescent="0.3">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row>
    <row r="621" spans="15:101" s="26" customFormat="1" x14ac:dyDescent="0.3">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row>
    <row r="622" spans="15:101" s="26" customFormat="1" x14ac:dyDescent="0.3">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row>
    <row r="623" spans="15:101" s="26" customFormat="1" x14ac:dyDescent="0.3">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row>
    <row r="624" spans="15:101" s="26" customFormat="1" x14ac:dyDescent="0.3">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row>
    <row r="625" spans="15:101" s="26" customFormat="1" x14ac:dyDescent="0.3">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row>
    <row r="626" spans="15:101" s="26" customFormat="1" x14ac:dyDescent="0.3">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row>
    <row r="627" spans="15:101" s="26" customFormat="1" x14ac:dyDescent="0.3">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row>
    <row r="628" spans="15:101" s="26" customFormat="1" x14ac:dyDescent="0.3">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row>
    <row r="629" spans="15:101" s="26" customFormat="1" x14ac:dyDescent="0.3">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row>
    <row r="630" spans="15:101" s="26" customFormat="1" x14ac:dyDescent="0.3">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row>
    <row r="631" spans="15:101" s="26" customFormat="1" x14ac:dyDescent="0.3">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row>
    <row r="632" spans="15:101" s="26" customFormat="1" x14ac:dyDescent="0.3">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row>
    <row r="633" spans="15:101" s="26" customFormat="1" x14ac:dyDescent="0.3">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row>
    <row r="634" spans="15:101" s="26" customFormat="1" x14ac:dyDescent="0.3">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row>
    <row r="635" spans="15:101" s="26" customFormat="1" x14ac:dyDescent="0.3">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row>
    <row r="636" spans="15:101" s="26" customFormat="1" x14ac:dyDescent="0.3">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row>
    <row r="637" spans="15:101" s="26" customFormat="1" x14ac:dyDescent="0.3">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row>
    <row r="638" spans="15:101" s="26" customFormat="1" x14ac:dyDescent="0.3">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row>
    <row r="639" spans="15:101" s="26" customFormat="1" x14ac:dyDescent="0.3">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row>
    <row r="640" spans="15:101" s="26" customFormat="1" x14ac:dyDescent="0.3">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row>
    <row r="641" spans="15:101" s="26" customFormat="1" x14ac:dyDescent="0.3">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row>
    <row r="642" spans="15:101" s="26" customFormat="1" x14ac:dyDescent="0.3">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row>
    <row r="643" spans="15:101" s="26" customFormat="1" x14ac:dyDescent="0.3">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row>
    <row r="644" spans="15:101" s="26" customFormat="1" x14ac:dyDescent="0.3">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row>
    <row r="645" spans="15:101" s="26" customFormat="1" x14ac:dyDescent="0.3">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row>
    <row r="646" spans="15:101" s="26" customFormat="1" x14ac:dyDescent="0.3">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row>
    <row r="647" spans="15:101" s="26" customFormat="1" x14ac:dyDescent="0.3">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row>
    <row r="648" spans="15:101" s="26" customFormat="1" x14ac:dyDescent="0.3">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row>
    <row r="649" spans="15:101" s="26" customFormat="1" x14ac:dyDescent="0.3">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row>
    <row r="650" spans="15:101" s="26" customFormat="1" x14ac:dyDescent="0.3">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row>
    <row r="651" spans="15:101" s="26" customFormat="1" x14ac:dyDescent="0.3">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row>
    <row r="652" spans="15:101" s="26" customFormat="1" x14ac:dyDescent="0.3">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row>
    <row r="653" spans="15:101" s="26" customFormat="1" x14ac:dyDescent="0.3">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row>
    <row r="654" spans="15:101" s="26" customFormat="1" x14ac:dyDescent="0.3">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row>
    <row r="655" spans="15:101" s="26" customFormat="1" x14ac:dyDescent="0.3">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row>
    <row r="656" spans="15:101" s="26" customFormat="1" x14ac:dyDescent="0.3">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row>
    <row r="657" spans="15:101" s="26" customFormat="1" x14ac:dyDescent="0.3">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row>
    <row r="658" spans="15:101" s="26" customFormat="1" x14ac:dyDescent="0.3">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row>
    <row r="659" spans="15:101" s="26" customFormat="1" x14ac:dyDescent="0.3">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row>
    <row r="660" spans="15:101" s="26" customFormat="1" x14ac:dyDescent="0.3">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row>
    <row r="661" spans="15:101" s="26" customFormat="1" x14ac:dyDescent="0.3">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row>
    <row r="662" spans="15:101" s="26" customFormat="1" x14ac:dyDescent="0.3">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row>
    <row r="663" spans="15:101" s="26" customFormat="1" x14ac:dyDescent="0.3">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c r="CT663" s="32"/>
      <c r="CU663" s="32"/>
      <c r="CV663" s="32"/>
      <c r="CW663" s="32"/>
    </row>
    <row r="664" spans="15:101" s="26" customFormat="1" x14ac:dyDescent="0.3">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c r="CT664" s="32"/>
      <c r="CU664" s="32"/>
      <c r="CV664" s="32"/>
      <c r="CW664" s="32"/>
    </row>
    <row r="665" spans="15:101" s="26" customFormat="1" x14ac:dyDescent="0.3">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row>
    <row r="666" spans="15:101" s="26" customFormat="1" x14ac:dyDescent="0.3">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row>
    <row r="667" spans="15:101" s="26" customFormat="1" x14ac:dyDescent="0.3">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row>
    <row r="668" spans="15:101" s="26" customFormat="1" x14ac:dyDescent="0.3">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row>
    <row r="669" spans="15:101" s="26" customFormat="1" x14ac:dyDescent="0.3">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row>
    <row r="670" spans="15:101" s="26" customFormat="1" x14ac:dyDescent="0.3">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row>
    <row r="671" spans="15:101" s="26" customFormat="1" x14ac:dyDescent="0.3">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row>
    <row r="672" spans="15:101" s="26" customFormat="1" x14ac:dyDescent="0.3">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row>
    <row r="673" spans="15:101" s="26" customFormat="1" x14ac:dyDescent="0.3">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row>
    <row r="674" spans="15:101" s="26" customFormat="1" x14ac:dyDescent="0.3">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row>
    <row r="675" spans="15:101" s="26" customFormat="1" x14ac:dyDescent="0.3">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row>
    <row r="676" spans="15:101" s="26" customFormat="1" x14ac:dyDescent="0.3">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row>
    <row r="677" spans="15:101" s="26" customFormat="1" x14ac:dyDescent="0.3">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row>
    <row r="678" spans="15:101" s="26" customFormat="1" x14ac:dyDescent="0.3">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row>
    <row r="679" spans="15:101" s="26" customFormat="1" x14ac:dyDescent="0.3">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row>
    <row r="680" spans="15:101" s="26" customFormat="1" x14ac:dyDescent="0.3">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row>
    <row r="681" spans="15:101" s="26" customFormat="1" x14ac:dyDescent="0.3">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row>
    <row r="682" spans="15:101" s="26" customFormat="1" x14ac:dyDescent="0.3">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row>
    <row r="683" spans="15:101" s="26" customFormat="1" x14ac:dyDescent="0.3">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row>
    <row r="684" spans="15:101" s="26" customFormat="1" x14ac:dyDescent="0.3">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row>
    <row r="685" spans="15:101" s="26" customFormat="1" x14ac:dyDescent="0.3">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row>
    <row r="686" spans="15:101" s="26" customFormat="1" x14ac:dyDescent="0.3">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row>
    <row r="687" spans="15:101" s="26" customFormat="1" x14ac:dyDescent="0.3">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row>
    <row r="688" spans="15:101" s="26" customFormat="1" x14ac:dyDescent="0.3">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row>
    <row r="689" spans="15:101" s="26" customFormat="1" x14ac:dyDescent="0.3">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row>
    <row r="690" spans="15:101" s="26" customFormat="1" x14ac:dyDescent="0.3">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row>
    <row r="691" spans="15:101" s="26" customFormat="1" x14ac:dyDescent="0.3">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row>
    <row r="692" spans="15:101" s="26" customFormat="1" x14ac:dyDescent="0.3">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row>
    <row r="693" spans="15:101" s="26" customFormat="1" x14ac:dyDescent="0.3">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row>
    <row r="694" spans="15:101" s="26" customFormat="1" x14ac:dyDescent="0.3">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row>
    <row r="695" spans="15:101" s="26" customFormat="1" x14ac:dyDescent="0.3">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row>
    <row r="696" spans="15:101" s="26" customFormat="1" x14ac:dyDescent="0.3">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row>
    <row r="697" spans="15:101" s="26" customFormat="1" x14ac:dyDescent="0.3">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row>
    <row r="698" spans="15:101" s="26" customFormat="1" x14ac:dyDescent="0.3">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row>
    <row r="699" spans="15:101" s="26" customFormat="1" x14ac:dyDescent="0.3">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row>
    <row r="700" spans="15:101" s="26" customFormat="1" x14ac:dyDescent="0.3">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row>
    <row r="701" spans="15:101" s="26" customFormat="1" x14ac:dyDescent="0.3">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row>
    <row r="702" spans="15:101" s="26" customFormat="1" x14ac:dyDescent="0.3">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row>
    <row r="703" spans="15:101" s="26" customFormat="1" x14ac:dyDescent="0.3">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row>
    <row r="704" spans="15:101" s="26" customFormat="1" x14ac:dyDescent="0.3">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row>
    <row r="705" spans="15:101" s="26" customFormat="1" x14ac:dyDescent="0.3">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row>
    <row r="706" spans="15:101" s="26" customFormat="1" x14ac:dyDescent="0.3">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row>
    <row r="707" spans="15:101" s="26" customFormat="1" x14ac:dyDescent="0.3">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row>
    <row r="708" spans="15:101" s="26" customFormat="1" x14ac:dyDescent="0.3">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row>
    <row r="709" spans="15:101" s="26" customFormat="1" x14ac:dyDescent="0.3">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row>
    <row r="710" spans="15:101" s="26" customFormat="1" x14ac:dyDescent="0.3">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row>
    <row r="711" spans="15:101" s="26" customFormat="1" x14ac:dyDescent="0.3">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row>
    <row r="712" spans="15:101" s="26" customFormat="1" x14ac:dyDescent="0.3">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row>
    <row r="713" spans="15:101" s="26" customFormat="1" x14ac:dyDescent="0.3">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row>
    <row r="714" spans="15:101" s="26" customFormat="1" x14ac:dyDescent="0.3">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row>
    <row r="715" spans="15:101" s="26" customFormat="1" x14ac:dyDescent="0.3">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row>
    <row r="716" spans="15:101" s="26" customFormat="1" x14ac:dyDescent="0.3">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row>
    <row r="717" spans="15:101" s="26" customFormat="1" x14ac:dyDescent="0.3">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row>
    <row r="718" spans="15:101" s="26" customFormat="1" x14ac:dyDescent="0.3">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row>
    <row r="719" spans="15:101" s="26" customFormat="1" x14ac:dyDescent="0.3">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row>
    <row r="720" spans="15:101" s="26" customFormat="1" x14ac:dyDescent="0.3">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row>
    <row r="721" spans="15:101" s="26" customFormat="1" x14ac:dyDescent="0.3">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row>
    <row r="722" spans="15:101" s="26" customFormat="1" x14ac:dyDescent="0.3">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row>
    <row r="723" spans="15:101" s="26" customFormat="1" x14ac:dyDescent="0.3">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row>
    <row r="724" spans="15:101" s="26" customFormat="1" x14ac:dyDescent="0.3">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row>
    <row r="725" spans="15:101" s="26" customFormat="1" x14ac:dyDescent="0.3">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row>
    <row r="726" spans="15:101" s="26" customFormat="1" x14ac:dyDescent="0.3">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row>
    <row r="727" spans="15:101" s="26" customFormat="1" x14ac:dyDescent="0.3">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row>
    <row r="728" spans="15:101" s="26" customFormat="1" x14ac:dyDescent="0.3">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row>
    <row r="729" spans="15:101" s="26" customFormat="1" x14ac:dyDescent="0.3">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row>
    <row r="730" spans="15:101" s="26" customFormat="1" x14ac:dyDescent="0.3">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row>
    <row r="731" spans="15:101" s="26" customFormat="1" x14ac:dyDescent="0.3">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row>
    <row r="732" spans="15:101" s="26" customFormat="1" x14ac:dyDescent="0.3">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row>
    <row r="733" spans="15:101" s="26" customFormat="1" x14ac:dyDescent="0.3">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row>
    <row r="734" spans="15:101" s="26" customFormat="1" x14ac:dyDescent="0.3">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row>
    <row r="735" spans="15:101" s="26" customFormat="1" x14ac:dyDescent="0.3">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row>
    <row r="736" spans="15:101" s="26" customFormat="1" x14ac:dyDescent="0.3">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row>
    <row r="737" spans="15:101" s="26" customFormat="1" x14ac:dyDescent="0.3">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row>
    <row r="738" spans="15:101" s="26" customFormat="1" x14ac:dyDescent="0.3">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row>
    <row r="739" spans="15:101" s="26" customFormat="1" x14ac:dyDescent="0.3">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row>
    <row r="740" spans="15:101" s="26" customFormat="1" x14ac:dyDescent="0.3">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row>
    <row r="741" spans="15:101" s="26" customFormat="1" x14ac:dyDescent="0.3">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row>
    <row r="742" spans="15:101" s="26" customFormat="1" x14ac:dyDescent="0.3">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row>
    <row r="743" spans="15:101" s="26" customFormat="1" x14ac:dyDescent="0.3">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row>
    <row r="744" spans="15:101" s="26" customFormat="1" x14ac:dyDescent="0.3">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row>
    <row r="745" spans="15:101" s="26" customFormat="1" x14ac:dyDescent="0.3">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row>
    <row r="746" spans="15:101" s="26" customFormat="1" x14ac:dyDescent="0.3">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row>
    <row r="747" spans="15:101" s="26" customFormat="1" x14ac:dyDescent="0.3">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row>
    <row r="748" spans="15:101" s="26" customFormat="1" x14ac:dyDescent="0.3">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row>
    <row r="749" spans="15:101" s="26" customFormat="1" x14ac:dyDescent="0.3">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row>
    <row r="750" spans="15:101" s="26" customFormat="1" x14ac:dyDescent="0.3">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row>
    <row r="751" spans="15:101" s="26" customFormat="1" x14ac:dyDescent="0.3">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row>
    <row r="752" spans="15:101" s="26" customFormat="1" x14ac:dyDescent="0.3">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row>
    <row r="753" spans="15:101" s="26" customFormat="1" x14ac:dyDescent="0.3">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row>
    <row r="754" spans="15:101" s="26" customFormat="1" x14ac:dyDescent="0.3">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row>
    <row r="755" spans="15:101" s="26" customFormat="1" x14ac:dyDescent="0.3">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row>
    <row r="756" spans="15:101" s="26" customFormat="1" x14ac:dyDescent="0.3">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row>
    <row r="757" spans="15:101" s="26" customFormat="1" x14ac:dyDescent="0.3">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row>
    <row r="758" spans="15:101" s="26" customFormat="1" x14ac:dyDescent="0.3">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row>
    <row r="759" spans="15:101" s="26" customFormat="1" x14ac:dyDescent="0.3">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row>
    <row r="760" spans="15:101" s="26" customFormat="1" x14ac:dyDescent="0.3">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row>
    <row r="761" spans="15:101" s="26" customFormat="1" x14ac:dyDescent="0.3">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row>
    <row r="762" spans="15:101" s="26" customFormat="1" x14ac:dyDescent="0.3">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row>
    <row r="763" spans="15:101" s="26" customFormat="1" x14ac:dyDescent="0.3">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row>
    <row r="764" spans="15:101" s="26" customFormat="1" x14ac:dyDescent="0.3">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row>
    <row r="765" spans="15:101" s="26" customFormat="1" x14ac:dyDescent="0.3">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row>
    <row r="766" spans="15:101" s="26" customFormat="1" x14ac:dyDescent="0.3">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row>
    <row r="767" spans="15:101" s="26" customFormat="1" x14ac:dyDescent="0.3">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row>
    <row r="768" spans="15:101" s="26" customFormat="1" x14ac:dyDescent="0.3">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row>
    <row r="769" spans="15:101" s="26" customFormat="1" x14ac:dyDescent="0.3">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row>
    <row r="770" spans="15:101" s="26" customFormat="1" x14ac:dyDescent="0.3">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row>
    <row r="771" spans="15:101" s="26" customFormat="1" x14ac:dyDescent="0.3">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row>
    <row r="772" spans="15:101" s="26" customFormat="1" x14ac:dyDescent="0.3">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row>
    <row r="773" spans="15:101" s="26" customFormat="1" x14ac:dyDescent="0.3">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row>
    <row r="774" spans="15:101" s="26" customFormat="1" x14ac:dyDescent="0.3">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row>
    <row r="775" spans="15:101" s="26" customFormat="1" x14ac:dyDescent="0.3">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row>
    <row r="776" spans="15:101" s="26" customFormat="1" x14ac:dyDescent="0.3">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row>
    <row r="777" spans="15:101" s="26" customFormat="1" x14ac:dyDescent="0.3">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row>
    <row r="778" spans="15:101" s="26" customFormat="1" x14ac:dyDescent="0.3">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row>
    <row r="779" spans="15:101" s="26" customFormat="1" x14ac:dyDescent="0.3">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row>
    <row r="780" spans="15:101" s="26" customFormat="1" x14ac:dyDescent="0.3">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row>
    <row r="781" spans="15:101" s="26" customFormat="1" x14ac:dyDescent="0.3">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row>
    <row r="782" spans="15:101" s="26" customFormat="1" x14ac:dyDescent="0.3">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row>
    <row r="783" spans="15:101" s="26" customFormat="1" x14ac:dyDescent="0.3">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row>
    <row r="784" spans="15:101" s="26" customFormat="1" x14ac:dyDescent="0.3">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row>
    <row r="785" spans="15:101" s="26" customFormat="1" x14ac:dyDescent="0.3">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row>
    <row r="786" spans="15:101" s="26" customFormat="1" x14ac:dyDescent="0.3">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row>
    <row r="787" spans="15:101" s="26" customFormat="1" x14ac:dyDescent="0.3">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row>
    <row r="788" spans="15:101" s="26" customFormat="1" x14ac:dyDescent="0.3">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row>
    <row r="789" spans="15:101" s="26" customFormat="1" x14ac:dyDescent="0.3">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row>
    <row r="790" spans="15:101" s="26" customFormat="1" x14ac:dyDescent="0.3">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row>
    <row r="791" spans="15:101" s="26" customFormat="1" x14ac:dyDescent="0.3">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row>
    <row r="792" spans="15:101" s="26" customFormat="1" x14ac:dyDescent="0.3">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row>
    <row r="793" spans="15:101" s="26" customFormat="1" x14ac:dyDescent="0.3">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row>
    <row r="794" spans="15:101" s="26" customFormat="1" x14ac:dyDescent="0.3">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row>
    <row r="795" spans="15:101" s="26" customFormat="1" x14ac:dyDescent="0.3">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row>
    <row r="796" spans="15:101" s="26" customFormat="1" x14ac:dyDescent="0.3">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row>
    <row r="797" spans="15:101" s="26" customFormat="1" x14ac:dyDescent="0.3">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row>
    <row r="798" spans="15:101" s="26" customFormat="1" x14ac:dyDescent="0.3">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row>
    <row r="799" spans="15:101" s="26" customFormat="1" x14ac:dyDescent="0.3">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row>
    <row r="800" spans="15:101" s="26" customFormat="1" x14ac:dyDescent="0.3">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row>
    <row r="801" spans="15:101" s="26" customFormat="1" x14ac:dyDescent="0.3">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row>
    <row r="802" spans="15:101" s="26" customFormat="1" x14ac:dyDescent="0.3">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row>
    <row r="803" spans="15:101" s="26" customFormat="1" x14ac:dyDescent="0.3">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c r="CU803" s="32"/>
      <c r="CV803" s="32"/>
      <c r="CW803" s="32"/>
    </row>
    <row r="804" spans="15:101" s="26" customFormat="1" x14ac:dyDescent="0.3">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row>
    <row r="805" spans="15:101" s="26" customFormat="1" x14ac:dyDescent="0.3">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row>
    <row r="806" spans="15:101" s="26" customFormat="1" x14ac:dyDescent="0.3">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row>
    <row r="807" spans="15:101" s="26" customFormat="1" x14ac:dyDescent="0.3">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c r="CT807" s="32"/>
      <c r="CU807" s="32"/>
      <c r="CV807" s="32"/>
      <c r="CW807" s="32"/>
    </row>
    <row r="808" spans="15:101" s="26" customFormat="1" x14ac:dyDescent="0.3">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row>
    <row r="809" spans="15:101" s="26" customFormat="1" x14ac:dyDescent="0.3">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row>
    <row r="810" spans="15:101" s="26" customFormat="1" x14ac:dyDescent="0.3">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row>
    <row r="811" spans="15:101" s="26" customFormat="1" x14ac:dyDescent="0.3">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row>
    <row r="812" spans="15:101" s="26" customFormat="1" x14ac:dyDescent="0.3">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row>
    <row r="813" spans="15:101" s="26" customFormat="1" x14ac:dyDescent="0.3">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row>
    <row r="814" spans="15:101" s="26" customFormat="1" x14ac:dyDescent="0.3">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row>
    <row r="815" spans="15:101" s="26" customFormat="1" x14ac:dyDescent="0.3">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row>
    <row r="816" spans="15:101" s="26" customFormat="1" x14ac:dyDescent="0.3">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row>
    <row r="817" spans="15:101" s="26" customFormat="1" x14ac:dyDescent="0.3">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row>
    <row r="818" spans="15:101" s="26" customFormat="1" x14ac:dyDescent="0.3">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row>
    <row r="819" spans="15:101" s="26" customFormat="1" x14ac:dyDescent="0.3">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row>
    <row r="820" spans="15:101" s="26" customFormat="1" x14ac:dyDescent="0.3">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row>
    <row r="821" spans="15:101" s="26" customFormat="1" x14ac:dyDescent="0.3">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row>
    <row r="822" spans="15:101" s="26" customFormat="1" x14ac:dyDescent="0.3">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row>
    <row r="823" spans="15:101" s="26" customFormat="1" x14ac:dyDescent="0.3">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row>
    <row r="824" spans="15:101" s="26" customFormat="1" x14ac:dyDescent="0.3">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row>
    <row r="825" spans="15:101" s="26" customFormat="1" x14ac:dyDescent="0.3">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row>
    <row r="826" spans="15:101" s="26" customFormat="1" x14ac:dyDescent="0.3">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row>
    <row r="827" spans="15:101" s="26" customFormat="1" x14ac:dyDescent="0.3">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row>
    <row r="828" spans="15:101" s="26" customFormat="1" x14ac:dyDescent="0.3">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row>
    <row r="829" spans="15:101" s="26" customFormat="1" x14ac:dyDescent="0.3">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row>
    <row r="830" spans="15:101" s="26" customFormat="1" x14ac:dyDescent="0.3">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row>
    <row r="831" spans="15:101" s="26" customFormat="1" x14ac:dyDescent="0.3">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row>
    <row r="832" spans="15:101" s="26" customFormat="1" x14ac:dyDescent="0.3">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row>
    <row r="833" spans="15:101" s="26" customFormat="1" x14ac:dyDescent="0.3">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row>
    <row r="834" spans="15:101" s="26" customFormat="1" x14ac:dyDescent="0.3">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row>
    <row r="835" spans="15:101" s="26" customFormat="1" x14ac:dyDescent="0.3">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row>
    <row r="836" spans="15:101" s="26" customFormat="1" x14ac:dyDescent="0.3">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row>
    <row r="837" spans="15:101" s="26" customFormat="1" x14ac:dyDescent="0.3">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row>
    <row r="838" spans="15:101" s="26" customFormat="1" x14ac:dyDescent="0.3">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row>
    <row r="839" spans="15:101" s="26" customFormat="1" x14ac:dyDescent="0.3">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row>
    <row r="840" spans="15:101" s="26" customFormat="1" x14ac:dyDescent="0.3">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row>
    <row r="841" spans="15:101" s="26" customFormat="1" x14ac:dyDescent="0.3">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row>
    <row r="842" spans="15:101" s="26" customFormat="1" x14ac:dyDescent="0.3">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row>
    <row r="843" spans="15:101" s="26" customFormat="1" x14ac:dyDescent="0.3">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row>
    <row r="844" spans="15:101" s="26" customFormat="1" x14ac:dyDescent="0.3">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row>
    <row r="845" spans="15:101" s="26" customFormat="1" x14ac:dyDescent="0.3">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row>
    <row r="846" spans="15:101" s="26" customFormat="1" x14ac:dyDescent="0.3">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row>
    <row r="847" spans="15:101" s="26" customFormat="1" x14ac:dyDescent="0.3">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row>
    <row r="848" spans="15:101" s="26" customFormat="1" x14ac:dyDescent="0.3">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row>
    <row r="849" spans="15:101" s="26" customFormat="1" x14ac:dyDescent="0.3">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row>
    <row r="850" spans="15:101" s="26" customFormat="1" x14ac:dyDescent="0.3">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row>
    <row r="851" spans="15:101" s="26" customFormat="1" x14ac:dyDescent="0.3">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row>
    <row r="852" spans="15:101" s="26" customFormat="1" x14ac:dyDescent="0.3">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row>
    <row r="853" spans="15:101" s="26" customFormat="1" x14ac:dyDescent="0.3">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row>
    <row r="854" spans="15:101" s="26" customFormat="1" x14ac:dyDescent="0.3">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row>
    <row r="855" spans="15:101" s="26" customFormat="1" x14ac:dyDescent="0.3">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row>
    <row r="856" spans="15:101" s="26" customFormat="1" x14ac:dyDescent="0.3">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row>
    <row r="857" spans="15:101" s="26" customFormat="1" x14ac:dyDescent="0.3">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row>
    <row r="858" spans="15:101" s="26" customFormat="1" x14ac:dyDescent="0.3">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row>
    <row r="859" spans="15:101" s="26" customFormat="1" x14ac:dyDescent="0.3">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row>
    <row r="860" spans="15:101" s="26" customFormat="1" x14ac:dyDescent="0.3">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row>
    <row r="861" spans="15:101" s="26" customFormat="1" x14ac:dyDescent="0.3">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row>
    <row r="862" spans="15:101" s="26" customFormat="1" x14ac:dyDescent="0.3">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row>
    <row r="863" spans="15:101" s="26" customFormat="1" x14ac:dyDescent="0.3">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row>
    <row r="864" spans="15:101" s="26" customFormat="1" x14ac:dyDescent="0.3">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row>
    <row r="865" spans="15:101" s="26" customFormat="1" x14ac:dyDescent="0.3">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row>
    <row r="866" spans="15:101" s="26" customFormat="1" x14ac:dyDescent="0.3">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row>
    <row r="867" spans="15:101" s="26" customFormat="1" x14ac:dyDescent="0.3">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row>
    <row r="868" spans="15:101" s="26" customFormat="1" x14ac:dyDescent="0.3">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row>
    <row r="869" spans="15:101" s="26" customFormat="1" x14ac:dyDescent="0.3">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row>
    <row r="870" spans="15:101" s="26" customFormat="1" x14ac:dyDescent="0.3">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row>
    <row r="871" spans="15:101" s="26" customFormat="1" x14ac:dyDescent="0.3">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row>
    <row r="872" spans="15:101" s="26" customFormat="1" x14ac:dyDescent="0.3">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row>
    <row r="873" spans="15:101" s="26" customFormat="1" x14ac:dyDescent="0.3">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row>
    <row r="874" spans="15:101" s="26" customFormat="1" x14ac:dyDescent="0.3">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row>
    <row r="875" spans="15:101" s="26" customFormat="1" x14ac:dyDescent="0.3">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row>
    <row r="876" spans="15:101" s="26" customFormat="1" x14ac:dyDescent="0.3">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row>
    <row r="877" spans="15:101" s="26" customFormat="1" x14ac:dyDescent="0.3">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row>
    <row r="878" spans="15:101" s="26" customFormat="1" x14ac:dyDescent="0.3">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row>
    <row r="879" spans="15:101" s="26" customFormat="1" x14ac:dyDescent="0.3">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row>
    <row r="880" spans="15:101" s="26" customFormat="1" x14ac:dyDescent="0.3">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row>
    <row r="881" spans="15:101" s="26" customFormat="1" x14ac:dyDescent="0.3">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row>
    <row r="882" spans="15:101" s="26" customFormat="1" x14ac:dyDescent="0.3">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row>
    <row r="883" spans="15:101" s="26" customFormat="1" x14ac:dyDescent="0.3">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row>
    <row r="884" spans="15:101" s="26" customFormat="1" x14ac:dyDescent="0.3">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row>
    <row r="885" spans="15:101" s="26" customFormat="1" x14ac:dyDescent="0.3">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row>
    <row r="886" spans="15:101" s="26" customFormat="1" x14ac:dyDescent="0.3">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row>
    <row r="887" spans="15:101" s="26" customFormat="1" x14ac:dyDescent="0.3">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row>
    <row r="888" spans="15:101" s="26" customFormat="1" x14ac:dyDescent="0.3">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row>
    <row r="889" spans="15:101" s="26" customFormat="1" x14ac:dyDescent="0.3">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row>
    <row r="890" spans="15:101" s="26" customFormat="1" x14ac:dyDescent="0.3">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row>
    <row r="891" spans="15:101" s="26" customFormat="1" x14ac:dyDescent="0.3">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row>
    <row r="892" spans="15:101" s="26" customFormat="1" x14ac:dyDescent="0.3">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row>
    <row r="893" spans="15:101" s="26" customFormat="1" x14ac:dyDescent="0.3">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row>
    <row r="894" spans="15:101" s="26" customFormat="1" x14ac:dyDescent="0.3">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row>
    <row r="895" spans="15:101" s="26" customFormat="1" x14ac:dyDescent="0.3">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row>
    <row r="896" spans="15:101" s="26" customFormat="1" x14ac:dyDescent="0.3">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row>
    <row r="897" spans="15:101" s="26" customFormat="1" x14ac:dyDescent="0.3">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row>
    <row r="898" spans="15:101" s="26" customFormat="1" x14ac:dyDescent="0.3">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c r="CU898" s="32"/>
      <c r="CV898" s="32"/>
      <c r="CW898" s="32"/>
    </row>
    <row r="899" spans="15:101" s="26" customFormat="1" x14ac:dyDescent="0.3">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row>
    <row r="900" spans="15:101" s="26" customFormat="1" x14ac:dyDescent="0.3">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row>
    <row r="901" spans="15:101" s="26" customFormat="1" x14ac:dyDescent="0.3">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row>
    <row r="902" spans="15:101" s="26" customFormat="1" x14ac:dyDescent="0.3">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row>
    <row r="903" spans="15:101" s="26" customFormat="1" x14ac:dyDescent="0.3">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row>
    <row r="904" spans="15:101" s="26" customFormat="1" x14ac:dyDescent="0.3">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row>
    <row r="905" spans="15:101" s="26" customFormat="1" x14ac:dyDescent="0.3">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row>
    <row r="906" spans="15:101" s="26" customFormat="1" x14ac:dyDescent="0.3">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row>
    <row r="907" spans="15:101" s="26" customFormat="1" x14ac:dyDescent="0.3">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row>
    <row r="908" spans="15:101" s="26" customFormat="1" x14ac:dyDescent="0.3">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row>
    <row r="909" spans="15:101" s="26" customFormat="1" x14ac:dyDescent="0.3">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row>
    <row r="910" spans="15:101" s="26" customFormat="1" x14ac:dyDescent="0.3">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row>
    <row r="911" spans="15:101" s="26" customFormat="1" x14ac:dyDescent="0.3">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row>
    <row r="912" spans="15:101" s="26" customFormat="1" x14ac:dyDescent="0.3">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row>
    <row r="913" spans="15:101" s="26" customFormat="1" x14ac:dyDescent="0.3">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row>
    <row r="914" spans="15:101" s="26" customFormat="1" x14ac:dyDescent="0.3">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row>
    <row r="915" spans="15:101" s="26" customFormat="1" x14ac:dyDescent="0.3">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row>
    <row r="916" spans="15:101" s="26" customFormat="1" x14ac:dyDescent="0.3">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row>
    <row r="917" spans="15:101" s="26" customFormat="1" x14ac:dyDescent="0.3">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row>
    <row r="918" spans="15:101" s="26" customFormat="1" x14ac:dyDescent="0.3">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row>
    <row r="919" spans="15:101" s="26" customFormat="1" x14ac:dyDescent="0.3">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row>
    <row r="920" spans="15:101" s="26" customFormat="1" x14ac:dyDescent="0.3">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row>
    <row r="921" spans="15:101" s="26" customFormat="1" x14ac:dyDescent="0.3">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row>
    <row r="922" spans="15:101" s="26" customFormat="1" x14ac:dyDescent="0.3">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row>
    <row r="923" spans="15:101" s="26" customFormat="1" x14ac:dyDescent="0.3">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row>
    <row r="924" spans="15:101" s="26" customFormat="1" x14ac:dyDescent="0.3">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row>
    <row r="925" spans="15:101" s="26" customFormat="1" x14ac:dyDescent="0.3">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row>
    <row r="926" spans="15:101" s="26" customFormat="1" x14ac:dyDescent="0.3">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row>
    <row r="927" spans="15:101" s="26" customFormat="1" x14ac:dyDescent="0.3">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row>
    <row r="928" spans="15:101" s="26" customFormat="1" x14ac:dyDescent="0.3">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row>
    <row r="929" spans="15:101" s="26" customFormat="1" x14ac:dyDescent="0.3">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row>
    <row r="930" spans="15:101" s="26" customFormat="1" x14ac:dyDescent="0.3">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row>
    <row r="931" spans="15:101" s="26" customFormat="1" x14ac:dyDescent="0.3">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row>
    <row r="932" spans="15:101" s="26" customFormat="1" x14ac:dyDescent="0.3">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row>
    <row r="933" spans="15:101" s="26" customFormat="1" x14ac:dyDescent="0.3">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row>
    <row r="934" spans="15:101" s="26" customFormat="1" x14ac:dyDescent="0.3">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row>
    <row r="935" spans="15:101" s="26" customFormat="1" x14ac:dyDescent="0.3">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row>
    <row r="936" spans="15:101" s="26" customFormat="1" x14ac:dyDescent="0.3">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row>
    <row r="937" spans="15:101" s="26" customFormat="1" x14ac:dyDescent="0.3">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row>
    <row r="938" spans="15:101" s="26" customFormat="1" x14ac:dyDescent="0.3">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row>
    <row r="939" spans="15:101" s="26" customFormat="1" x14ac:dyDescent="0.3">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row>
    <row r="940" spans="15:101" s="26" customFormat="1" x14ac:dyDescent="0.3">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row>
    <row r="941" spans="15:101" s="26" customFormat="1" x14ac:dyDescent="0.3">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row>
    <row r="942" spans="15:101" s="26" customFormat="1" x14ac:dyDescent="0.3">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row>
    <row r="943" spans="15:101" s="26" customFormat="1" x14ac:dyDescent="0.3">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row>
    <row r="944" spans="15:101" s="26" customFormat="1" x14ac:dyDescent="0.3">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row>
    <row r="945" spans="15:101" s="26" customFormat="1" x14ac:dyDescent="0.3">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row>
    <row r="946" spans="15:101" s="26" customFormat="1" x14ac:dyDescent="0.3">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row>
    <row r="947" spans="15:101" s="26" customFormat="1" x14ac:dyDescent="0.3">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row>
    <row r="948" spans="15:101" s="26" customFormat="1" x14ac:dyDescent="0.3">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row>
    <row r="949" spans="15:101" s="26" customFormat="1" x14ac:dyDescent="0.3">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row>
    <row r="950" spans="15:101" s="26" customFormat="1" x14ac:dyDescent="0.3">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row>
    <row r="951" spans="15:101" s="26" customFormat="1" x14ac:dyDescent="0.3">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row>
    <row r="952" spans="15:101" s="26" customFormat="1" x14ac:dyDescent="0.3">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row>
    <row r="953" spans="15:101" s="26" customFormat="1" x14ac:dyDescent="0.3">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row>
    <row r="954" spans="15:101" s="26" customFormat="1" x14ac:dyDescent="0.3">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row>
    <row r="955" spans="15:101" s="26" customFormat="1" x14ac:dyDescent="0.3">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row>
    <row r="956" spans="15:101" s="26" customFormat="1" x14ac:dyDescent="0.3">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row>
    <row r="957" spans="15:101" s="26" customFormat="1" x14ac:dyDescent="0.3">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row>
    <row r="958" spans="15:101" s="26" customFormat="1" x14ac:dyDescent="0.3">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row>
    <row r="959" spans="15:101" s="26" customFormat="1" x14ac:dyDescent="0.3">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row>
    <row r="960" spans="15:101" s="26" customFormat="1" x14ac:dyDescent="0.3">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row>
    <row r="961" spans="15:101" s="26" customFormat="1" x14ac:dyDescent="0.3">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row>
    <row r="962" spans="15:101" s="26" customFormat="1" x14ac:dyDescent="0.3">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c r="CT962" s="32"/>
      <c r="CU962" s="32"/>
      <c r="CV962" s="32"/>
      <c r="CW962" s="32"/>
    </row>
    <row r="963" spans="15:101" s="26" customFormat="1" x14ac:dyDescent="0.3">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c r="CT963" s="32"/>
      <c r="CU963" s="32"/>
      <c r="CV963" s="32"/>
      <c r="CW963" s="32"/>
    </row>
    <row r="964" spans="15:101" s="26" customFormat="1" x14ac:dyDescent="0.3">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c r="CE964" s="32"/>
      <c r="CF964" s="32"/>
      <c r="CG964" s="32"/>
      <c r="CH964" s="32"/>
      <c r="CI964" s="32"/>
      <c r="CJ964" s="32"/>
      <c r="CK964" s="32"/>
      <c r="CL964" s="32"/>
      <c r="CM964" s="32"/>
      <c r="CN964" s="32"/>
      <c r="CO964" s="32"/>
      <c r="CP964" s="32"/>
      <c r="CQ964" s="32"/>
      <c r="CR964" s="32"/>
      <c r="CS964" s="32"/>
      <c r="CT964" s="32"/>
      <c r="CU964" s="32"/>
      <c r="CV964" s="32"/>
      <c r="CW964" s="32"/>
    </row>
    <row r="965" spans="15:101" s="26" customFormat="1" x14ac:dyDescent="0.3">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c r="CT965" s="32"/>
      <c r="CU965" s="32"/>
      <c r="CV965" s="32"/>
      <c r="CW965" s="32"/>
    </row>
    <row r="966" spans="15:101" s="26" customFormat="1" x14ac:dyDescent="0.3">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row>
    <row r="967" spans="15:101" s="26" customFormat="1" x14ac:dyDescent="0.3">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c r="CT967" s="32"/>
      <c r="CU967" s="32"/>
      <c r="CV967" s="32"/>
      <c r="CW967" s="32"/>
    </row>
    <row r="968" spans="15:101" s="26" customFormat="1" x14ac:dyDescent="0.3">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c r="CT968" s="32"/>
      <c r="CU968" s="32"/>
      <c r="CV968" s="32"/>
      <c r="CW968" s="32"/>
    </row>
    <row r="969" spans="15:101" s="26" customFormat="1" x14ac:dyDescent="0.3">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c r="CT969" s="32"/>
      <c r="CU969" s="32"/>
      <c r="CV969" s="32"/>
      <c r="CW969" s="32"/>
    </row>
    <row r="970" spans="15:101" s="26" customFormat="1" x14ac:dyDescent="0.3">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c r="CT970" s="32"/>
      <c r="CU970" s="32"/>
      <c r="CV970" s="32"/>
      <c r="CW970" s="32"/>
    </row>
    <row r="971" spans="15:101" s="26" customFormat="1" x14ac:dyDescent="0.3">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c r="CT971" s="32"/>
      <c r="CU971" s="32"/>
      <c r="CV971" s="32"/>
      <c r="CW971" s="32"/>
    </row>
    <row r="972" spans="15:101" s="26" customFormat="1" x14ac:dyDescent="0.3">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c r="CT972" s="32"/>
      <c r="CU972" s="32"/>
      <c r="CV972" s="32"/>
      <c r="CW972" s="32"/>
    </row>
    <row r="973" spans="15:101" s="26" customFormat="1" x14ac:dyDescent="0.3">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c r="CT973" s="32"/>
      <c r="CU973" s="32"/>
      <c r="CV973" s="32"/>
      <c r="CW973" s="32"/>
    </row>
    <row r="974" spans="15:101" s="26" customFormat="1" x14ac:dyDescent="0.3">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row>
    <row r="975" spans="15:101" s="26" customFormat="1" x14ac:dyDescent="0.3">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row>
    <row r="976" spans="15:101" s="26" customFormat="1" x14ac:dyDescent="0.3">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c r="CT976" s="32"/>
      <c r="CU976" s="32"/>
      <c r="CV976" s="32"/>
      <c r="CW976" s="32"/>
    </row>
    <row r="977" spans="15:101" s="26" customFormat="1" x14ac:dyDescent="0.3">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c r="CT977" s="32"/>
      <c r="CU977" s="32"/>
      <c r="CV977" s="32"/>
      <c r="CW977" s="32"/>
    </row>
    <row r="978" spans="15:101" s="26" customFormat="1" x14ac:dyDescent="0.3">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c r="CT978" s="32"/>
      <c r="CU978" s="32"/>
      <c r="CV978" s="32"/>
      <c r="CW978" s="32"/>
    </row>
    <row r="979" spans="15:101" s="26" customFormat="1" x14ac:dyDescent="0.3">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c r="CT979" s="32"/>
      <c r="CU979" s="32"/>
      <c r="CV979" s="32"/>
      <c r="CW979" s="32"/>
    </row>
    <row r="980" spans="15:101" s="26" customFormat="1" x14ac:dyDescent="0.3">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row>
    <row r="981" spans="15:101" s="26" customFormat="1" x14ac:dyDescent="0.3">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c r="CT981" s="32"/>
      <c r="CU981" s="32"/>
      <c r="CV981" s="32"/>
      <c r="CW981" s="32"/>
    </row>
    <row r="982" spans="15:101" s="26" customFormat="1" x14ac:dyDescent="0.3">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row>
    <row r="983" spans="15:101" s="26" customFormat="1" x14ac:dyDescent="0.3">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c r="CT983" s="32"/>
      <c r="CU983" s="32"/>
      <c r="CV983" s="32"/>
      <c r="CW983" s="32"/>
    </row>
    <row r="984" spans="15:101" s="26" customFormat="1" x14ac:dyDescent="0.3">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row>
    <row r="985" spans="15:101" s="26" customFormat="1" x14ac:dyDescent="0.3">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row>
    <row r="986" spans="15:101" s="26" customFormat="1" x14ac:dyDescent="0.3">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row>
    <row r="987" spans="15:101" s="26" customFormat="1" x14ac:dyDescent="0.3">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row>
    <row r="988" spans="15:101" s="26" customFormat="1" x14ac:dyDescent="0.3">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row>
    <row r="989" spans="15:101" s="26" customFormat="1" x14ac:dyDescent="0.3">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row>
    <row r="990" spans="15:101" s="26" customFormat="1" x14ac:dyDescent="0.3">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row>
    <row r="991" spans="15:101" s="26" customFormat="1" x14ac:dyDescent="0.3">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row>
    <row r="992" spans="15:101" s="26" customFormat="1" x14ac:dyDescent="0.3">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row>
    <row r="993" spans="15:101" s="26" customFormat="1" x14ac:dyDescent="0.3">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row>
    <row r="994" spans="15:101" s="26" customFormat="1" x14ac:dyDescent="0.3">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row>
    <row r="995" spans="15:101" s="26" customFormat="1" x14ac:dyDescent="0.3">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c r="CT995" s="32"/>
      <c r="CU995" s="32"/>
      <c r="CV995" s="32"/>
      <c r="CW995" s="32"/>
    </row>
    <row r="996" spans="15:101" s="26" customFormat="1" x14ac:dyDescent="0.3">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c r="CT996" s="32"/>
      <c r="CU996" s="32"/>
      <c r="CV996" s="32"/>
      <c r="CW996" s="32"/>
    </row>
    <row r="997" spans="15:101" s="26" customFormat="1" x14ac:dyDescent="0.3">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c r="CT997" s="32"/>
      <c r="CU997" s="32"/>
      <c r="CV997" s="32"/>
      <c r="CW997" s="32"/>
    </row>
    <row r="998" spans="15:101" s="26" customFormat="1" x14ac:dyDescent="0.3">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row>
    <row r="999" spans="15:101" s="26" customFormat="1" x14ac:dyDescent="0.3">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c r="CT999" s="32"/>
      <c r="CU999" s="32"/>
      <c r="CV999" s="32"/>
      <c r="CW999" s="32"/>
    </row>
    <row r="1000" spans="15:101" s="26" customFormat="1" x14ac:dyDescent="0.3">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c r="CT1000" s="32"/>
      <c r="CU1000" s="32"/>
      <c r="CV1000" s="32"/>
      <c r="CW1000" s="32"/>
    </row>
    <row r="1001" spans="15:101" s="26" customFormat="1" x14ac:dyDescent="0.3">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c r="CT1001" s="32"/>
      <c r="CU1001" s="32"/>
      <c r="CV1001" s="32"/>
      <c r="CW1001" s="32"/>
    </row>
    <row r="1002" spans="15:101" s="26" customFormat="1" x14ac:dyDescent="0.3">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c r="CT1002" s="32"/>
      <c r="CU1002" s="32"/>
      <c r="CV1002" s="32"/>
      <c r="CW1002" s="32"/>
    </row>
    <row r="1003" spans="15:101" s="26" customFormat="1" x14ac:dyDescent="0.3">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c r="CT1003" s="32"/>
      <c r="CU1003" s="32"/>
      <c r="CV1003" s="32"/>
      <c r="CW1003" s="32"/>
    </row>
    <row r="1004" spans="15:101" s="26" customFormat="1" x14ac:dyDescent="0.3">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c r="CT1004" s="32"/>
      <c r="CU1004" s="32"/>
      <c r="CV1004" s="32"/>
      <c r="CW1004" s="32"/>
    </row>
    <row r="1005" spans="15:101" s="26" customFormat="1" x14ac:dyDescent="0.3">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c r="CT1005" s="32"/>
      <c r="CU1005" s="32"/>
      <c r="CV1005" s="32"/>
      <c r="CW1005" s="32"/>
    </row>
    <row r="1006" spans="15:101" s="26" customFormat="1" x14ac:dyDescent="0.3">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row>
    <row r="1007" spans="15:101" s="26" customFormat="1" x14ac:dyDescent="0.3">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c r="CT1007" s="32"/>
      <c r="CU1007" s="32"/>
      <c r="CV1007" s="32"/>
      <c r="CW1007" s="32"/>
    </row>
    <row r="1008" spans="15:101" s="26" customFormat="1" x14ac:dyDescent="0.3">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c r="CT1008" s="32"/>
      <c r="CU1008" s="32"/>
      <c r="CV1008" s="32"/>
      <c r="CW1008" s="32"/>
    </row>
    <row r="1009" spans="15:101" s="26" customFormat="1" x14ac:dyDescent="0.3">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c r="CT1009" s="32"/>
      <c r="CU1009" s="32"/>
      <c r="CV1009" s="32"/>
      <c r="CW1009" s="32"/>
    </row>
    <row r="1010" spans="15:101" s="26" customFormat="1" x14ac:dyDescent="0.3">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c r="CT1010" s="32"/>
      <c r="CU1010" s="32"/>
      <c r="CV1010" s="32"/>
      <c r="CW1010" s="32"/>
    </row>
    <row r="1011" spans="15:101" s="26" customFormat="1" x14ac:dyDescent="0.3">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c r="CT1011" s="32"/>
      <c r="CU1011" s="32"/>
      <c r="CV1011" s="32"/>
      <c r="CW1011" s="32"/>
    </row>
    <row r="1012" spans="15:101" s="26" customFormat="1" x14ac:dyDescent="0.3">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c r="CE1012" s="32"/>
      <c r="CF1012" s="32"/>
      <c r="CG1012" s="32"/>
      <c r="CH1012" s="32"/>
      <c r="CI1012" s="32"/>
      <c r="CJ1012" s="32"/>
      <c r="CK1012" s="32"/>
      <c r="CL1012" s="32"/>
      <c r="CM1012" s="32"/>
      <c r="CN1012" s="32"/>
      <c r="CO1012" s="32"/>
      <c r="CP1012" s="32"/>
      <c r="CQ1012" s="32"/>
      <c r="CR1012" s="32"/>
      <c r="CS1012" s="32"/>
      <c r="CT1012" s="32"/>
      <c r="CU1012" s="32"/>
      <c r="CV1012" s="32"/>
      <c r="CW1012" s="32"/>
    </row>
    <row r="1013" spans="15:101" s="26" customFormat="1" x14ac:dyDescent="0.3">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c r="CE1013" s="32"/>
      <c r="CF1013" s="32"/>
      <c r="CG1013" s="32"/>
      <c r="CH1013" s="32"/>
      <c r="CI1013" s="32"/>
      <c r="CJ1013" s="32"/>
      <c r="CK1013" s="32"/>
      <c r="CL1013" s="32"/>
      <c r="CM1013" s="32"/>
      <c r="CN1013" s="32"/>
      <c r="CO1013" s="32"/>
      <c r="CP1013" s="32"/>
      <c r="CQ1013" s="32"/>
      <c r="CR1013" s="32"/>
      <c r="CS1013" s="32"/>
      <c r="CT1013" s="32"/>
      <c r="CU1013" s="32"/>
      <c r="CV1013" s="32"/>
      <c r="CW1013" s="32"/>
    </row>
    <row r="1014" spans="15:101" s="26" customFormat="1" x14ac:dyDescent="0.3">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row>
    <row r="1015" spans="15:101" s="26" customFormat="1" x14ac:dyDescent="0.3">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c r="CP1015" s="32"/>
      <c r="CQ1015" s="32"/>
      <c r="CR1015" s="32"/>
      <c r="CS1015" s="32"/>
      <c r="CT1015" s="32"/>
      <c r="CU1015" s="32"/>
      <c r="CV1015" s="32"/>
      <c r="CW1015" s="32"/>
    </row>
    <row r="1016" spans="15:101" s="26" customFormat="1" x14ac:dyDescent="0.3">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c r="CT1016" s="32"/>
      <c r="CU1016" s="32"/>
      <c r="CV1016" s="32"/>
      <c r="CW1016" s="32"/>
    </row>
    <row r="1017" spans="15:101" s="26" customFormat="1" x14ac:dyDescent="0.3">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row>
    <row r="1018" spans="15:101" s="26" customFormat="1" x14ac:dyDescent="0.3">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c r="CT1018" s="32"/>
      <c r="CU1018" s="32"/>
      <c r="CV1018" s="32"/>
      <c r="CW1018" s="32"/>
    </row>
    <row r="1019" spans="15:101" s="26" customFormat="1" x14ac:dyDescent="0.3">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row>
    <row r="1020" spans="15:101" s="26" customFormat="1" x14ac:dyDescent="0.3">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c r="CT1020" s="32"/>
      <c r="CU1020" s="32"/>
      <c r="CV1020" s="32"/>
      <c r="CW1020" s="32"/>
    </row>
    <row r="1021" spans="15:101" s="26" customFormat="1" x14ac:dyDescent="0.3">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c r="CT1021" s="32"/>
      <c r="CU1021" s="32"/>
      <c r="CV1021" s="32"/>
      <c r="CW1021" s="32"/>
    </row>
    <row r="1022" spans="15:101" s="26" customFormat="1" x14ac:dyDescent="0.3">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row>
    <row r="1023" spans="15:101" s="26" customFormat="1" x14ac:dyDescent="0.3">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c r="CT1023" s="32"/>
      <c r="CU1023" s="32"/>
      <c r="CV1023" s="32"/>
      <c r="CW1023" s="32"/>
    </row>
    <row r="1024" spans="15:101" s="26" customFormat="1" x14ac:dyDescent="0.3">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c r="CT1024" s="32"/>
      <c r="CU1024" s="32"/>
      <c r="CV1024" s="32"/>
      <c r="CW1024" s="32"/>
    </row>
    <row r="1025" spans="15:101" s="26" customFormat="1" x14ac:dyDescent="0.3">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32"/>
      <c r="CU1025" s="32"/>
      <c r="CV1025" s="32"/>
      <c r="CW1025" s="32"/>
    </row>
    <row r="1026" spans="15:101" s="26" customFormat="1" x14ac:dyDescent="0.3">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32"/>
      <c r="CU1026" s="32"/>
      <c r="CV1026" s="32"/>
      <c r="CW1026" s="32"/>
    </row>
    <row r="1027" spans="15:101" s="26" customFormat="1" x14ac:dyDescent="0.3">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32"/>
      <c r="CU1027" s="32"/>
      <c r="CV1027" s="32"/>
      <c r="CW1027" s="32"/>
    </row>
    <row r="1028" spans="15:101" s="26" customFormat="1" x14ac:dyDescent="0.3">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32"/>
      <c r="CU1028" s="32"/>
      <c r="CV1028" s="32"/>
      <c r="CW1028" s="32"/>
    </row>
    <row r="1029" spans="15:101" s="26" customFormat="1" x14ac:dyDescent="0.3">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32"/>
      <c r="CU1029" s="32"/>
      <c r="CV1029" s="32"/>
      <c r="CW1029" s="32"/>
    </row>
    <row r="1030" spans="15:101" s="26" customFormat="1" x14ac:dyDescent="0.3">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row>
    <row r="1031" spans="15:101" s="26" customFormat="1" x14ac:dyDescent="0.3">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32"/>
      <c r="CU1031" s="32"/>
      <c r="CV1031" s="32"/>
      <c r="CW1031" s="32"/>
    </row>
    <row r="1032" spans="15:101" s="26" customFormat="1" x14ac:dyDescent="0.3">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32"/>
      <c r="CU1032" s="32"/>
      <c r="CV1032" s="32"/>
      <c r="CW1032" s="32"/>
    </row>
    <row r="1033" spans="15:101" s="26" customFormat="1" x14ac:dyDescent="0.3">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32"/>
      <c r="CU1033" s="32"/>
      <c r="CV1033" s="32"/>
      <c r="CW1033" s="32"/>
    </row>
    <row r="1034" spans="15:101" s="26" customFormat="1" x14ac:dyDescent="0.3">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32"/>
      <c r="CU1034" s="32"/>
      <c r="CV1034" s="32"/>
      <c r="CW1034" s="32"/>
    </row>
    <row r="1035" spans="15:101" s="26" customFormat="1" x14ac:dyDescent="0.3">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32"/>
      <c r="CU1035" s="32"/>
      <c r="CV1035" s="32"/>
      <c r="CW1035" s="32"/>
    </row>
    <row r="1036" spans="15:101" s="26" customFormat="1" x14ac:dyDescent="0.3">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32"/>
      <c r="CU1036" s="32"/>
      <c r="CV1036" s="32"/>
      <c r="CW1036" s="32"/>
    </row>
    <row r="1037" spans="15:101" s="26" customFormat="1" x14ac:dyDescent="0.3">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32"/>
      <c r="CU1037" s="32"/>
      <c r="CV1037" s="32"/>
      <c r="CW1037" s="32"/>
    </row>
    <row r="1038" spans="15:101" s="26" customFormat="1" x14ac:dyDescent="0.3">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row>
    <row r="1039" spans="15:101" s="26" customFormat="1" x14ac:dyDescent="0.3">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32"/>
      <c r="CU1039" s="32"/>
      <c r="CV1039" s="32"/>
      <c r="CW1039" s="32"/>
    </row>
    <row r="1040" spans="15:101" s="26" customFormat="1" x14ac:dyDescent="0.3">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32"/>
      <c r="CU1040" s="32"/>
      <c r="CV1040" s="32"/>
      <c r="CW1040" s="32"/>
    </row>
    <row r="1041" spans="15:101" s="26" customFormat="1" x14ac:dyDescent="0.3">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32"/>
      <c r="CU1041" s="32"/>
      <c r="CV1041" s="32"/>
      <c r="CW1041" s="32"/>
    </row>
    <row r="1042" spans="15:101" s="26" customFormat="1" x14ac:dyDescent="0.3">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32"/>
      <c r="CU1042" s="32"/>
      <c r="CV1042" s="32"/>
      <c r="CW1042" s="32"/>
    </row>
    <row r="1043" spans="15:101" s="26" customFormat="1" x14ac:dyDescent="0.3">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32"/>
      <c r="CU1043" s="32"/>
      <c r="CV1043" s="32"/>
      <c r="CW1043" s="32"/>
    </row>
    <row r="1044" spans="15:101" s="26" customFormat="1" x14ac:dyDescent="0.3">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s="32"/>
      <c r="CU1044" s="32"/>
      <c r="CV1044" s="32"/>
      <c r="CW1044" s="32"/>
    </row>
    <row r="1045" spans="15:101" s="26" customFormat="1" x14ac:dyDescent="0.3">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c r="CE1045" s="32"/>
      <c r="CF1045" s="32"/>
      <c r="CG1045" s="32"/>
      <c r="CH1045" s="32"/>
      <c r="CI1045" s="32"/>
      <c r="CJ1045" s="32"/>
      <c r="CK1045" s="32"/>
      <c r="CL1045" s="32"/>
      <c r="CM1045" s="32"/>
      <c r="CN1045" s="32"/>
      <c r="CO1045" s="32"/>
      <c r="CP1045" s="32"/>
      <c r="CQ1045" s="32"/>
      <c r="CR1045" s="32"/>
      <c r="CS1045" s="32"/>
      <c r="CT1045" s="32"/>
      <c r="CU1045" s="32"/>
      <c r="CV1045" s="32"/>
      <c r="CW1045" s="32"/>
    </row>
    <row r="1046" spans="15:101" s="26" customFormat="1" x14ac:dyDescent="0.3">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row>
    <row r="1047" spans="15:101" s="26" customFormat="1" x14ac:dyDescent="0.3">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c r="CE1047" s="32"/>
      <c r="CF1047" s="32"/>
      <c r="CG1047" s="32"/>
      <c r="CH1047" s="32"/>
      <c r="CI1047" s="32"/>
      <c r="CJ1047" s="32"/>
      <c r="CK1047" s="32"/>
      <c r="CL1047" s="32"/>
      <c r="CM1047" s="32"/>
      <c r="CN1047" s="32"/>
      <c r="CO1047" s="32"/>
      <c r="CP1047" s="32"/>
      <c r="CQ1047" s="32"/>
      <c r="CR1047" s="32"/>
      <c r="CS1047" s="32"/>
      <c r="CT1047" s="32"/>
      <c r="CU1047" s="32"/>
      <c r="CV1047" s="32"/>
      <c r="CW1047" s="32"/>
    </row>
    <row r="1048" spans="15:101" s="26" customFormat="1" x14ac:dyDescent="0.3">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c r="CE1048" s="32"/>
      <c r="CF1048" s="32"/>
      <c r="CG1048" s="32"/>
      <c r="CH1048" s="32"/>
      <c r="CI1048" s="32"/>
      <c r="CJ1048" s="32"/>
      <c r="CK1048" s="32"/>
      <c r="CL1048" s="32"/>
      <c r="CM1048" s="32"/>
      <c r="CN1048" s="32"/>
      <c r="CO1048" s="32"/>
      <c r="CP1048" s="32"/>
      <c r="CQ1048" s="32"/>
      <c r="CR1048" s="32"/>
      <c r="CS1048" s="32"/>
      <c r="CT1048" s="32"/>
      <c r="CU1048" s="32"/>
      <c r="CV1048" s="32"/>
      <c r="CW1048" s="32"/>
    </row>
    <row r="1049" spans="15:101" s="26" customFormat="1" x14ac:dyDescent="0.3">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row>
    <row r="1050" spans="15:101" s="26" customFormat="1" x14ac:dyDescent="0.3">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c r="CP1050" s="32"/>
      <c r="CQ1050" s="32"/>
      <c r="CR1050" s="32"/>
      <c r="CS1050" s="32"/>
      <c r="CT1050" s="32"/>
      <c r="CU1050" s="32"/>
      <c r="CV1050" s="32"/>
      <c r="CW1050" s="32"/>
    </row>
    <row r="1051" spans="15:101" s="26" customFormat="1" x14ac:dyDescent="0.3">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c r="CP1051" s="32"/>
      <c r="CQ1051" s="32"/>
      <c r="CR1051" s="32"/>
      <c r="CS1051" s="32"/>
      <c r="CT1051" s="32"/>
      <c r="CU1051" s="32"/>
      <c r="CV1051" s="32"/>
      <c r="CW1051" s="32"/>
    </row>
    <row r="1052" spans="15:101" s="26" customFormat="1" x14ac:dyDescent="0.3">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c r="CE1052" s="32"/>
      <c r="CF1052" s="32"/>
      <c r="CG1052" s="32"/>
      <c r="CH1052" s="32"/>
      <c r="CI1052" s="32"/>
      <c r="CJ1052" s="32"/>
      <c r="CK1052" s="32"/>
      <c r="CL1052" s="32"/>
      <c r="CM1052" s="32"/>
      <c r="CN1052" s="32"/>
      <c r="CO1052" s="32"/>
      <c r="CP1052" s="32"/>
      <c r="CQ1052" s="32"/>
      <c r="CR1052" s="32"/>
      <c r="CS1052" s="32"/>
      <c r="CT1052" s="32"/>
      <c r="CU1052" s="32"/>
      <c r="CV1052" s="32"/>
      <c r="CW1052" s="32"/>
    </row>
    <row r="1053" spans="15:101" s="26" customFormat="1" x14ac:dyDescent="0.3">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32"/>
      <c r="CU1053" s="32"/>
      <c r="CV1053" s="32"/>
      <c r="CW1053" s="32"/>
    </row>
    <row r="1054" spans="15:101" s="26" customFormat="1" x14ac:dyDescent="0.3">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row>
    <row r="1055" spans="15:101" s="26" customFormat="1" x14ac:dyDescent="0.3">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32"/>
      <c r="CU1055" s="32"/>
      <c r="CV1055" s="32"/>
      <c r="CW1055" s="32"/>
    </row>
    <row r="1056" spans="15:101" s="26" customFormat="1" x14ac:dyDescent="0.3">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32"/>
      <c r="CU1056" s="32"/>
      <c r="CV1056" s="32"/>
      <c r="CW1056" s="32"/>
    </row>
    <row r="1057" spans="15:101" s="26" customFormat="1" x14ac:dyDescent="0.3">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c r="CT1057" s="32"/>
      <c r="CU1057" s="32"/>
      <c r="CV1057" s="32"/>
      <c r="CW1057" s="32"/>
    </row>
    <row r="1058" spans="15:101" s="26" customFormat="1" x14ac:dyDescent="0.3">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c r="CT1058" s="32"/>
      <c r="CU1058" s="32"/>
      <c r="CV1058" s="32"/>
      <c r="CW1058" s="32"/>
    </row>
    <row r="1059" spans="15:101" s="26" customFormat="1" x14ac:dyDescent="0.3">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c r="CT1059" s="32"/>
      <c r="CU1059" s="32"/>
      <c r="CV1059" s="32"/>
      <c r="CW1059" s="32"/>
    </row>
    <row r="1060" spans="15:101" s="26" customFormat="1" x14ac:dyDescent="0.3">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c r="CT1060" s="32"/>
      <c r="CU1060" s="32"/>
      <c r="CV1060" s="32"/>
      <c r="CW1060" s="32"/>
    </row>
    <row r="1061" spans="15:101" s="26" customFormat="1" x14ac:dyDescent="0.3">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c r="CT1061" s="32"/>
      <c r="CU1061" s="32"/>
      <c r="CV1061" s="32"/>
      <c r="CW1061" s="32"/>
    </row>
    <row r="1062" spans="15:101" s="26" customFormat="1" x14ac:dyDescent="0.3">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row>
    <row r="1063" spans="15:101" s="26" customFormat="1" x14ac:dyDescent="0.3">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row>
    <row r="1064" spans="15:101" s="26" customFormat="1" x14ac:dyDescent="0.3">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c r="CT1064" s="32"/>
      <c r="CU1064" s="32"/>
      <c r="CV1064" s="32"/>
      <c r="CW1064" s="32"/>
    </row>
    <row r="1065" spans="15:101" s="26" customFormat="1" x14ac:dyDescent="0.3">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c r="CT1065" s="32"/>
      <c r="CU1065" s="32"/>
      <c r="CV1065" s="32"/>
      <c r="CW1065" s="32"/>
    </row>
    <row r="1066" spans="15:101" s="26" customFormat="1" x14ac:dyDescent="0.3">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c r="CT1066" s="32"/>
      <c r="CU1066" s="32"/>
      <c r="CV1066" s="32"/>
      <c r="CW1066" s="32"/>
    </row>
    <row r="1067" spans="15:101" s="26" customFormat="1" x14ac:dyDescent="0.3">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c r="CT1067" s="32"/>
      <c r="CU1067" s="32"/>
      <c r="CV1067" s="32"/>
      <c r="CW1067" s="32"/>
    </row>
    <row r="1068" spans="15:101" s="26" customFormat="1" x14ac:dyDescent="0.3">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c r="CT1068" s="32"/>
      <c r="CU1068" s="32"/>
      <c r="CV1068" s="32"/>
      <c r="CW1068" s="32"/>
    </row>
    <row r="1069" spans="15:101" s="26" customFormat="1" x14ac:dyDescent="0.3">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row>
    <row r="1070" spans="15:101" s="26" customFormat="1" x14ac:dyDescent="0.3">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row>
    <row r="1071" spans="15:101" s="26" customFormat="1" x14ac:dyDescent="0.3">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c r="CT1071" s="32"/>
      <c r="CU1071" s="32"/>
      <c r="CV1071" s="32"/>
      <c r="CW1071" s="32"/>
    </row>
    <row r="1072" spans="15:101" s="26" customFormat="1" x14ac:dyDescent="0.3">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c r="CT1072" s="32"/>
      <c r="CU1072" s="32"/>
      <c r="CV1072" s="32"/>
      <c r="CW1072" s="32"/>
    </row>
    <row r="1073" spans="15:101" s="26" customFormat="1" x14ac:dyDescent="0.3">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c r="CE1073" s="32"/>
      <c r="CF1073" s="32"/>
      <c r="CG1073" s="32"/>
      <c r="CH1073" s="32"/>
      <c r="CI1073" s="32"/>
      <c r="CJ1073" s="32"/>
      <c r="CK1073" s="32"/>
      <c r="CL1073" s="32"/>
      <c r="CM1073" s="32"/>
      <c r="CN1073" s="32"/>
      <c r="CO1073" s="32"/>
      <c r="CP1073" s="32"/>
      <c r="CQ1073" s="32"/>
      <c r="CR1073" s="32"/>
      <c r="CS1073" s="32"/>
      <c r="CT1073" s="32"/>
      <c r="CU1073" s="32"/>
      <c r="CV1073" s="32"/>
      <c r="CW1073" s="32"/>
    </row>
    <row r="1074" spans="15:101" s="26" customFormat="1" x14ac:dyDescent="0.3">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c r="CP1074" s="32"/>
      <c r="CQ1074" s="32"/>
      <c r="CR1074" s="32"/>
      <c r="CS1074" s="32"/>
      <c r="CT1074" s="32"/>
      <c r="CU1074" s="32"/>
      <c r="CV1074" s="32"/>
      <c r="CW1074" s="32"/>
    </row>
    <row r="1075" spans="15:101" s="26" customFormat="1" x14ac:dyDescent="0.3">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row>
    <row r="1076" spans="15:101" s="26" customFormat="1" x14ac:dyDescent="0.3">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row>
    <row r="1077" spans="15:101" s="26" customFormat="1" x14ac:dyDescent="0.3">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row>
    <row r="1078" spans="15:101" s="26" customFormat="1" x14ac:dyDescent="0.3">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row>
    <row r="1079" spans="15:101" s="26" customFormat="1" x14ac:dyDescent="0.3">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32"/>
      <c r="BB1079" s="32"/>
      <c r="BC1079" s="32"/>
      <c r="BD1079" s="32"/>
      <c r="BE1079" s="32"/>
      <c r="BF1079" s="32"/>
      <c r="BG1079" s="32"/>
      <c r="BH1079" s="32"/>
      <c r="BI1079" s="32"/>
      <c r="BJ1079" s="32"/>
      <c r="BK1079" s="32"/>
      <c r="BL1079" s="32"/>
      <c r="BM1079" s="32"/>
      <c r="BN1079" s="3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row>
    <row r="1080" spans="15:101" s="26" customFormat="1" x14ac:dyDescent="0.3">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row>
    <row r="1081" spans="15:101" s="26" customFormat="1" x14ac:dyDescent="0.3">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row>
    <row r="1082" spans="15:101" s="26" customFormat="1" x14ac:dyDescent="0.3">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c r="AZ1082" s="32"/>
      <c r="BA1082" s="32"/>
      <c r="BB1082" s="32"/>
      <c r="BC1082" s="32"/>
      <c r="BD1082" s="32"/>
      <c r="BE1082" s="32"/>
      <c r="BF1082" s="32"/>
      <c r="BG1082" s="32"/>
      <c r="BH1082" s="32"/>
      <c r="BI1082" s="32"/>
      <c r="BJ1082" s="32"/>
      <c r="BK1082" s="32"/>
      <c r="BL1082" s="32"/>
      <c r="BM1082" s="32"/>
      <c r="BN1082" s="3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row>
    <row r="1083" spans="15:101" s="26" customFormat="1" x14ac:dyDescent="0.3">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c r="BF1083" s="32"/>
      <c r="BG1083" s="32"/>
      <c r="BH1083" s="32"/>
      <c r="BI1083" s="32"/>
      <c r="BJ1083" s="32"/>
      <c r="BK1083" s="32"/>
      <c r="BL1083" s="32"/>
      <c r="BM1083" s="32"/>
      <c r="BN1083" s="32"/>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row>
    <row r="1084" spans="15:101" s="26" customFormat="1" x14ac:dyDescent="0.3">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c r="BF1084" s="32"/>
      <c r="BG1084" s="32"/>
      <c r="BH1084" s="32"/>
      <c r="BI1084" s="32"/>
      <c r="BJ1084" s="32"/>
      <c r="BK1084" s="32"/>
      <c r="BL1084" s="32"/>
      <c r="BM1084" s="32"/>
      <c r="BN1084" s="32"/>
      <c r="BO1084" s="32"/>
      <c r="BP1084" s="32"/>
      <c r="BQ1084" s="32"/>
      <c r="BR1084" s="32"/>
      <c r="BS1084" s="32"/>
      <c r="BT1084" s="32"/>
      <c r="BU1084" s="32"/>
      <c r="BV1084" s="32"/>
      <c r="BW1084" s="32"/>
      <c r="BX1084" s="32"/>
      <c r="BY1084" s="32"/>
      <c r="BZ1084" s="32"/>
      <c r="CA1084" s="32"/>
      <c r="CB1084" s="32"/>
      <c r="CC1084" s="32"/>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row>
    <row r="1085" spans="15:101" s="26" customFormat="1" x14ac:dyDescent="0.3">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c r="BF1085" s="32"/>
      <c r="BG1085" s="32"/>
      <c r="BH1085" s="32"/>
      <c r="BI1085" s="32"/>
      <c r="BJ1085" s="32"/>
      <c r="BK1085" s="32"/>
      <c r="BL1085" s="32"/>
      <c r="BM1085" s="32"/>
      <c r="BN1085" s="32"/>
      <c r="BO1085" s="32"/>
      <c r="BP1085" s="32"/>
      <c r="BQ1085" s="32"/>
      <c r="BR1085" s="32"/>
      <c r="BS1085" s="32"/>
      <c r="BT1085" s="32"/>
      <c r="BU1085" s="32"/>
      <c r="BV1085" s="32"/>
      <c r="BW1085" s="32"/>
      <c r="BX1085" s="32"/>
      <c r="BY1085" s="32"/>
      <c r="BZ1085" s="32"/>
      <c r="CA1085" s="32"/>
      <c r="CB1085" s="32"/>
      <c r="CC1085" s="32"/>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row>
    <row r="1086" spans="15:101" s="26" customFormat="1" x14ac:dyDescent="0.3">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row>
    <row r="1087" spans="15:101" s="26" customFormat="1" x14ac:dyDescent="0.3">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row>
    <row r="1088" spans="15:101" s="26" customFormat="1" x14ac:dyDescent="0.3">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row>
    <row r="1089" spans="15:101" s="26" customFormat="1" x14ac:dyDescent="0.3">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c r="AZ1089" s="32"/>
      <c r="BA1089" s="32"/>
      <c r="BB1089" s="32"/>
      <c r="BC1089" s="32"/>
      <c r="BD1089" s="32"/>
      <c r="BE1089" s="32"/>
      <c r="BF1089" s="32"/>
      <c r="BG1089" s="32"/>
      <c r="BH1089" s="32"/>
      <c r="BI1089" s="32"/>
      <c r="BJ1089" s="32"/>
      <c r="BK1089" s="32"/>
      <c r="BL1089" s="32"/>
      <c r="BM1089" s="32"/>
      <c r="BN1089" s="32"/>
      <c r="BO1089" s="32"/>
      <c r="BP1089" s="32"/>
      <c r="BQ1089" s="32"/>
      <c r="BR1089" s="32"/>
      <c r="BS1089" s="32"/>
      <c r="BT1089" s="32"/>
      <c r="BU1089" s="32"/>
      <c r="BV1089" s="32"/>
      <c r="BW1089" s="32"/>
      <c r="BX1089" s="32"/>
      <c r="BY1089" s="32"/>
      <c r="BZ1089" s="32"/>
      <c r="CA1089" s="32"/>
      <c r="CB1089" s="32"/>
      <c r="CC1089" s="32"/>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row>
    <row r="1090" spans="15:101" s="26" customFormat="1" x14ac:dyDescent="0.3">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c r="AZ1090" s="32"/>
      <c r="BA1090" s="32"/>
      <c r="BB1090" s="32"/>
      <c r="BC1090" s="32"/>
      <c r="BD1090" s="32"/>
      <c r="BE1090" s="32"/>
      <c r="BF1090" s="32"/>
      <c r="BG1090" s="32"/>
      <c r="BH1090" s="32"/>
      <c r="BI1090" s="32"/>
      <c r="BJ1090" s="32"/>
      <c r="BK1090" s="32"/>
      <c r="BL1090" s="32"/>
      <c r="BM1090" s="32"/>
      <c r="BN1090" s="32"/>
      <c r="BO1090" s="32"/>
      <c r="BP1090" s="32"/>
      <c r="BQ1090" s="32"/>
      <c r="BR1090" s="32"/>
      <c r="BS1090" s="32"/>
      <c r="BT1090" s="32"/>
      <c r="BU1090" s="32"/>
      <c r="BV1090" s="32"/>
      <c r="BW1090" s="32"/>
      <c r="BX1090" s="32"/>
      <c r="BY1090" s="32"/>
      <c r="BZ1090" s="32"/>
      <c r="CA1090" s="32"/>
      <c r="CB1090" s="32"/>
      <c r="CC1090" s="32"/>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row>
    <row r="1091" spans="15:101" s="26" customFormat="1" x14ac:dyDescent="0.3">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c r="AZ1091" s="32"/>
      <c r="BA1091" s="32"/>
      <c r="BB1091" s="32"/>
      <c r="BC1091" s="32"/>
      <c r="BD1091" s="32"/>
      <c r="BE1091" s="32"/>
      <c r="BF1091" s="32"/>
      <c r="BG1091" s="32"/>
      <c r="BH1091" s="32"/>
      <c r="BI1091" s="32"/>
      <c r="BJ1091" s="32"/>
      <c r="BK1091" s="32"/>
      <c r="BL1091" s="32"/>
      <c r="BM1091" s="32"/>
      <c r="BN1091" s="32"/>
      <c r="BO1091" s="32"/>
      <c r="BP1091" s="32"/>
      <c r="BQ1091" s="32"/>
      <c r="BR1091" s="32"/>
      <c r="BS1091" s="32"/>
      <c r="BT1091" s="32"/>
      <c r="BU1091" s="32"/>
      <c r="BV1091" s="32"/>
      <c r="BW1091" s="32"/>
      <c r="BX1091" s="32"/>
      <c r="BY1091" s="32"/>
      <c r="BZ1091" s="32"/>
      <c r="CA1091" s="32"/>
      <c r="CB1091" s="32"/>
      <c r="CC1091" s="32"/>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row>
    <row r="1092" spans="15:101" s="26" customFormat="1" x14ac:dyDescent="0.3">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c r="AZ1092" s="32"/>
      <c r="BA1092" s="32"/>
      <c r="BB1092" s="32"/>
      <c r="BC1092" s="32"/>
      <c r="BD1092" s="32"/>
      <c r="BE1092" s="32"/>
      <c r="BF1092" s="32"/>
      <c r="BG1092" s="32"/>
      <c r="BH1092" s="32"/>
      <c r="BI1092" s="32"/>
      <c r="BJ1092" s="32"/>
      <c r="BK1092" s="32"/>
      <c r="BL1092" s="32"/>
      <c r="BM1092" s="32"/>
      <c r="BN1092" s="32"/>
      <c r="BO1092" s="32"/>
      <c r="BP1092" s="32"/>
      <c r="BQ1092" s="32"/>
      <c r="BR1092" s="32"/>
      <c r="BS1092" s="32"/>
      <c r="BT1092" s="32"/>
      <c r="BU1092" s="32"/>
      <c r="BV1092" s="32"/>
      <c r="BW1092" s="32"/>
      <c r="BX1092" s="32"/>
      <c r="BY1092" s="32"/>
      <c r="BZ1092" s="32"/>
      <c r="CA1092" s="32"/>
      <c r="CB1092" s="32"/>
      <c r="CC1092" s="32"/>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row>
    <row r="1093" spans="15:101" s="26" customFormat="1" x14ac:dyDescent="0.3">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row>
    <row r="1094" spans="15:101" s="26" customFormat="1" x14ac:dyDescent="0.3">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row>
    <row r="1095" spans="15:101" s="26" customFormat="1" x14ac:dyDescent="0.3">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c r="AZ1095" s="32"/>
      <c r="BA1095" s="32"/>
      <c r="BB1095" s="32"/>
      <c r="BC1095" s="32"/>
      <c r="BD1095" s="32"/>
      <c r="BE1095" s="32"/>
      <c r="BF1095" s="32"/>
      <c r="BG1095" s="32"/>
      <c r="BH1095" s="32"/>
      <c r="BI1095" s="32"/>
      <c r="BJ1095" s="32"/>
      <c r="BK1095" s="32"/>
      <c r="BL1095" s="32"/>
      <c r="BM1095" s="32"/>
      <c r="BN1095" s="32"/>
      <c r="BO1095" s="32"/>
      <c r="BP1095" s="32"/>
      <c r="BQ1095" s="32"/>
      <c r="BR1095" s="32"/>
      <c r="BS1095" s="32"/>
      <c r="BT1095" s="32"/>
      <c r="BU1095" s="32"/>
      <c r="BV1095" s="32"/>
      <c r="BW1095" s="32"/>
      <c r="BX1095" s="32"/>
      <c r="BY1095" s="32"/>
      <c r="BZ1095" s="32"/>
      <c r="CA1095" s="32"/>
      <c r="CB1095" s="32"/>
      <c r="CC1095" s="32"/>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row>
    <row r="1096" spans="15:101" s="26" customFormat="1" x14ac:dyDescent="0.3">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c r="AZ1096" s="32"/>
      <c r="BA1096" s="32"/>
      <c r="BB1096" s="32"/>
      <c r="BC1096" s="32"/>
      <c r="BD1096" s="32"/>
      <c r="BE1096" s="32"/>
      <c r="BF1096" s="32"/>
      <c r="BG1096" s="32"/>
      <c r="BH1096" s="32"/>
      <c r="BI1096" s="32"/>
      <c r="BJ1096" s="32"/>
      <c r="BK1096" s="32"/>
      <c r="BL1096" s="32"/>
      <c r="BM1096" s="32"/>
      <c r="BN1096" s="32"/>
      <c r="BO1096" s="32"/>
      <c r="BP1096" s="32"/>
      <c r="BQ1096" s="32"/>
      <c r="BR1096" s="32"/>
      <c r="BS1096" s="32"/>
      <c r="BT1096" s="32"/>
      <c r="BU1096" s="32"/>
      <c r="BV1096" s="32"/>
      <c r="BW1096" s="32"/>
      <c r="BX1096" s="32"/>
      <c r="BY1096" s="32"/>
      <c r="BZ1096" s="32"/>
      <c r="CA1096" s="32"/>
      <c r="CB1096" s="32"/>
      <c r="CC1096" s="32"/>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row>
    <row r="1097" spans="15:101" s="26" customFormat="1" x14ac:dyDescent="0.3">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c r="AZ1097" s="32"/>
      <c r="BA1097" s="32"/>
      <c r="BB1097" s="32"/>
      <c r="BC1097" s="32"/>
      <c r="BD1097" s="32"/>
      <c r="BE1097" s="32"/>
      <c r="BF1097" s="32"/>
      <c r="BG1097" s="32"/>
      <c r="BH1097" s="32"/>
      <c r="BI1097" s="32"/>
      <c r="BJ1097" s="32"/>
      <c r="BK1097" s="32"/>
      <c r="BL1097" s="32"/>
      <c r="BM1097" s="32"/>
      <c r="BN1097" s="32"/>
      <c r="BO1097" s="32"/>
      <c r="BP1097" s="32"/>
      <c r="BQ1097" s="32"/>
      <c r="BR1097" s="32"/>
      <c r="BS1097" s="32"/>
      <c r="BT1097" s="32"/>
      <c r="BU1097" s="32"/>
      <c r="BV1097" s="32"/>
      <c r="BW1097" s="32"/>
      <c r="BX1097" s="32"/>
      <c r="BY1097" s="32"/>
      <c r="BZ1097" s="32"/>
      <c r="CA1097" s="32"/>
      <c r="CB1097" s="32"/>
      <c r="CC1097" s="32"/>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row>
    <row r="1098" spans="15:101" s="26" customFormat="1" x14ac:dyDescent="0.3">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c r="AZ1098" s="32"/>
      <c r="BA1098" s="32"/>
      <c r="BB1098" s="32"/>
      <c r="BC1098" s="32"/>
      <c r="BD1098" s="32"/>
      <c r="BE1098" s="32"/>
      <c r="BF1098" s="32"/>
      <c r="BG1098" s="32"/>
      <c r="BH1098" s="32"/>
      <c r="BI1098" s="32"/>
      <c r="BJ1098" s="32"/>
      <c r="BK1098" s="32"/>
      <c r="BL1098" s="32"/>
      <c r="BM1098" s="32"/>
      <c r="BN1098" s="32"/>
      <c r="BO1098" s="32"/>
      <c r="BP1098" s="32"/>
      <c r="BQ1098" s="32"/>
      <c r="BR1098" s="32"/>
      <c r="BS1098" s="32"/>
      <c r="BT1098" s="32"/>
      <c r="BU1098" s="32"/>
      <c r="BV1098" s="32"/>
      <c r="BW1098" s="32"/>
      <c r="BX1098" s="32"/>
      <c r="BY1098" s="32"/>
      <c r="BZ1098" s="32"/>
      <c r="CA1098" s="32"/>
      <c r="CB1098" s="32"/>
      <c r="CC1098" s="32"/>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row>
    <row r="1099" spans="15:101" s="26" customFormat="1" x14ac:dyDescent="0.3">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c r="BP1099" s="32"/>
      <c r="BQ1099" s="32"/>
      <c r="BR1099" s="32"/>
      <c r="BS1099" s="32"/>
      <c r="BT1099" s="32"/>
      <c r="BU1099" s="32"/>
      <c r="BV1099" s="32"/>
      <c r="BW1099" s="32"/>
      <c r="BX1099" s="32"/>
      <c r="BY1099" s="32"/>
      <c r="BZ1099" s="32"/>
      <c r="CA1099" s="32"/>
      <c r="CB1099" s="32"/>
      <c r="CC1099" s="32"/>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row>
    <row r="1100" spans="15:101" s="26" customFormat="1" x14ac:dyDescent="0.3">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c r="CP1100" s="32"/>
      <c r="CQ1100" s="32"/>
      <c r="CR1100" s="32"/>
      <c r="CS1100" s="32"/>
      <c r="CT1100" s="32"/>
      <c r="CU1100" s="32"/>
      <c r="CV1100" s="32"/>
      <c r="CW1100" s="32"/>
    </row>
    <row r="1101" spans="15:101" s="26" customFormat="1" x14ac:dyDescent="0.3">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row>
    <row r="1102" spans="15:101" s="26" customFormat="1" x14ac:dyDescent="0.3">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row>
    <row r="1103" spans="15:101" s="26" customFormat="1" x14ac:dyDescent="0.3">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c r="AZ1103" s="32"/>
      <c r="BA1103" s="32"/>
      <c r="BB1103" s="32"/>
      <c r="BC1103" s="32"/>
      <c r="BD1103" s="32"/>
      <c r="BE1103" s="32"/>
      <c r="BF1103" s="32"/>
      <c r="BG1103" s="32"/>
      <c r="BH1103" s="32"/>
      <c r="BI1103" s="32"/>
      <c r="BJ1103" s="32"/>
      <c r="BK1103" s="32"/>
      <c r="BL1103" s="32"/>
      <c r="BM1103" s="32"/>
      <c r="BN1103" s="32"/>
      <c r="BO1103" s="32"/>
      <c r="BP1103" s="32"/>
      <c r="BQ1103" s="32"/>
      <c r="BR1103" s="32"/>
      <c r="BS1103" s="32"/>
      <c r="BT1103" s="32"/>
      <c r="BU1103" s="32"/>
      <c r="BV1103" s="32"/>
      <c r="BW1103" s="32"/>
      <c r="BX1103" s="32"/>
      <c r="BY1103" s="32"/>
      <c r="BZ1103" s="32"/>
      <c r="CA1103" s="32"/>
      <c r="CB1103" s="32"/>
      <c r="CC1103" s="32"/>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row>
    <row r="1104" spans="15:101" s="26" customFormat="1" x14ac:dyDescent="0.3">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c r="AZ1104" s="32"/>
      <c r="BA1104" s="32"/>
      <c r="BB1104" s="32"/>
      <c r="BC1104" s="32"/>
      <c r="BD1104" s="32"/>
      <c r="BE1104" s="32"/>
      <c r="BF1104" s="32"/>
      <c r="BG1104" s="32"/>
      <c r="BH1104" s="32"/>
      <c r="BI1104" s="32"/>
      <c r="BJ1104" s="32"/>
      <c r="BK1104" s="32"/>
      <c r="BL1104" s="32"/>
      <c r="BM1104" s="32"/>
      <c r="BN1104" s="32"/>
      <c r="BO1104" s="32"/>
      <c r="BP1104" s="32"/>
      <c r="BQ1104" s="32"/>
      <c r="BR1104" s="32"/>
      <c r="BS1104" s="32"/>
      <c r="BT1104" s="32"/>
      <c r="BU1104" s="32"/>
      <c r="BV1104" s="32"/>
      <c r="BW1104" s="32"/>
      <c r="BX1104" s="32"/>
      <c r="BY1104" s="32"/>
      <c r="BZ1104" s="32"/>
      <c r="CA1104" s="32"/>
      <c r="CB1104" s="32"/>
      <c r="CC1104" s="32"/>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row>
    <row r="1105" spans="15:101" s="26" customFormat="1" x14ac:dyDescent="0.3">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c r="AZ1105" s="32"/>
      <c r="BA1105" s="32"/>
      <c r="BB1105" s="32"/>
      <c r="BC1105" s="32"/>
      <c r="BD1105" s="32"/>
      <c r="BE1105" s="32"/>
      <c r="BF1105" s="32"/>
      <c r="BG1105" s="32"/>
      <c r="BH1105" s="32"/>
      <c r="BI1105" s="32"/>
      <c r="BJ1105" s="32"/>
      <c r="BK1105" s="32"/>
      <c r="BL1105" s="32"/>
      <c r="BM1105" s="32"/>
      <c r="BN1105" s="32"/>
      <c r="BO1105" s="32"/>
      <c r="BP1105" s="32"/>
      <c r="BQ1105" s="32"/>
      <c r="BR1105" s="32"/>
      <c r="BS1105" s="32"/>
      <c r="BT1105" s="32"/>
      <c r="BU1105" s="32"/>
      <c r="BV1105" s="32"/>
      <c r="BW1105" s="32"/>
      <c r="BX1105" s="32"/>
      <c r="BY1105" s="32"/>
      <c r="BZ1105" s="32"/>
      <c r="CA1105" s="32"/>
      <c r="CB1105" s="32"/>
      <c r="CC1105" s="32"/>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row>
    <row r="1106" spans="15:101" s="26" customFormat="1" x14ac:dyDescent="0.3">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c r="AZ1106" s="32"/>
      <c r="BA1106" s="32"/>
      <c r="BB1106" s="32"/>
      <c r="BC1106" s="32"/>
      <c r="BD1106" s="32"/>
      <c r="BE1106" s="32"/>
      <c r="BF1106" s="32"/>
      <c r="BG1106" s="32"/>
      <c r="BH1106" s="32"/>
      <c r="BI1106" s="32"/>
      <c r="BJ1106" s="32"/>
      <c r="BK1106" s="32"/>
      <c r="BL1106" s="32"/>
      <c r="BM1106" s="32"/>
      <c r="BN1106" s="32"/>
      <c r="BO1106" s="32"/>
      <c r="BP1106" s="32"/>
      <c r="BQ1106" s="32"/>
      <c r="BR1106" s="32"/>
      <c r="BS1106" s="32"/>
      <c r="BT1106" s="32"/>
      <c r="BU1106" s="32"/>
      <c r="BV1106" s="32"/>
      <c r="BW1106" s="32"/>
      <c r="BX1106" s="32"/>
      <c r="BY1106" s="32"/>
      <c r="BZ1106" s="32"/>
      <c r="CA1106" s="32"/>
      <c r="CB1106" s="32"/>
      <c r="CC1106" s="32"/>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row>
    <row r="1107" spans="15:101" s="26" customFormat="1" x14ac:dyDescent="0.3">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row>
    <row r="1108" spans="15:101" s="26" customFormat="1" x14ac:dyDescent="0.3">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c r="AZ1108" s="32"/>
      <c r="BA1108" s="32"/>
      <c r="BB1108" s="32"/>
      <c r="BC1108" s="32"/>
      <c r="BD1108" s="32"/>
      <c r="BE1108" s="32"/>
      <c r="BF1108" s="32"/>
      <c r="BG1108" s="32"/>
      <c r="BH1108" s="32"/>
      <c r="BI1108" s="32"/>
      <c r="BJ1108" s="32"/>
      <c r="BK1108" s="32"/>
      <c r="BL1108" s="32"/>
      <c r="BM1108" s="32"/>
      <c r="BN1108" s="32"/>
      <c r="BO1108" s="32"/>
      <c r="BP1108" s="32"/>
      <c r="BQ1108" s="32"/>
      <c r="BR1108" s="32"/>
      <c r="BS1108" s="32"/>
      <c r="BT1108" s="32"/>
      <c r="BU1108" s="32"/>
      <c r="BV1108" s="32"/>
      <c r="BW1108" s="32"/>
      <c r="BX1108" s="32"/>
      <c r="BY1108" s="32"/>
      <c r="BZ1108" s="32"/>
      <c r="CA1108" s="32"/>
      <c r="CB1108" s="32"/>
      <c r="CC1108" s="32"/>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row>
    <row r="1109" spans="15:101" s="26" customFormat="1" x14ac:dyDescent="0.3">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row>
    <row r="1110" spans="15:101" s="26" customFormat="1" x14ac:dyDescent="0.3">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row>
    <row r="1111" spans="15:101" s="26" customFormat="1" x14ac:dyDescent="0.3">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c r="AZ1111" s="32"/>
      <c r="BA1111" s="32"/>
      <c r="BB1111" s="32"/>
      <c r="BC1111" s="32"/>
      <c r="BD1111" s="32"/>
      <c r="BE1111" s="32"/>
      <c r="BF1111" s="32"/>
      <c r="BG1111" s="32"/>
      <c r="BH1111" s="32"/>
      <c r="BI1111" s="32"/>
      <c r="BJ1111" s="32"/>
      <c r="BK1111" s="32"/>
      <c r="BL1111" s="32"/>
      <c r="BM1111" s="32"/>
      <c r="BN1111" s="32"/>
      <c r="BO1111" s="32"/>
      <c r="BP1111" s="32"/>
      <c r="BQ1111" s="32"/>
      <c r="BR1111" s="32"/>
      <c r="BS1111" s="32"/>
      <c r="BT1111" s="32"/>
      <c r="BU1111" s="32"/>
      <c r="BV1111" s="32"/>
      <c r="BW1111" s="32"/>
      <c r="BX1111" s="32"/>
      <c r="BY1111" s="32"/>
      <c r="BZ1111" s="32"/>
      <c r="CA1111" s="32"/>
      <c r="CB1111" s="32"/>
      <c r="CC1111" s="32"/>
      <c r="CD1111" s="32"/>
      <c r="CE1111" s="32"/>
      <c r="CF1111" s="32"/>
      <c r="CG1111" s="32"/>
      <c r="CH1111" s="32"/>
      <c r="CI1111" s="32"/>
      <c r="CJ1111" s="32"/>
      <c r="CK1111" s="32"/>
      <c r="CL1111" s="32"/>
      <c r="CM1111" s="32"/>
      <c r="CN1111" s="32"/>
      <c r="CO1111" s="32"/>
      <c r="CP1111" s="32"/>
      <c r="CQ1111" s="32"/>
      <c r="CR1111" s="32"/>
      <c r="CS1111" s="32"/>
      <c r="CT1111" s="32"/>
      <c r="CU1111" s="32"/>
      <c r="CV1111" s="32"/>
      <c r="CW1111" s="32"/>
    </row>
    <row r="1112" spans="15:101" s="26" customFormat="1" x14ac:dyDescent="0.3">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c r="AZ1112" s="32"/>
      <c r="BA1112" s="32"/>
      <c r="BB1112" s="32"/>
      <c r="BC1112" s="32"/>
      <c r="BD1112" s="32"/>
      <c r="BE1112" s="32"/>
      <c r="BF1112" s="32"/>
      <c r="BG1112" s="32"/>
      <c r="BH1112" s="32"/>
      <c r="BI1112" s="32"/>
      <c r="BJ1112" s="32"/>
      <c r="BK1112" s="32"/>
      <c r="BL1112" s="32"/>
      <c r="BM1112" s="32"/>
      <c r="BN1112" s="32"/>
      <c r="BO1112" s="32"/>
      <c r="BP1112" s="32"/>
      <c r="BQ1112" s="32"/>
      <c r="BR1112" s="32"/>
      <c r="BS1112" s="32"/>
      <c r="BT1112" s="32"/>
      <c r="BU1112" s="32"/>
      <c r="BV1112" s="32"/>
      <c r="BW1112" s="32"/>
      <c r="BX1112" s="32"/>
      <c r="BY1112" s="32"/>
      <c r="BZ1112" s="32"/>
      <c r="CA1112" s="32"/>
      <c r="CB1112" s="32"/>
      <c r="CC1112" s="32"/>
      <c r="CD1112" s="32"/>
      <c r="CE1112" s="32"/>
      <c r="CF1112" s="32"/>
      <c r="CG1112" s="32"/>
      <c r="CH1112" s="32"/>
      <c r="CI1112" s="32"/>
      <c r="CJ1112" s="32"/>
      <c r="CK1112" s="32"/>
      <c r="CL1112" s="32"/>
      <c r="CM1112" s="32"/>
      <c r="CN1112" s="32"/>
      <c r="CO1112" s="32"/>
      <c r="CP1112" s="32"/>
      <c r="CQ1112" s="32"/>
      <c r="CR1112" s="32"/>
      <c r="CS1112" s="32"/>
      <c r="CT1112" s="32"/>
      <c r="CU1112" s="32"/>
      <c r="CV1112" s="32"/>
      <c r="CW1112" s="32"/>
    </row>
    <row r="1113" spans="15:101" s="26" customFormat="1" x14ac:dyDescent="0.3">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c r="AZ1113" s="32"/>
      <c r="BA1113" s="32"/>
      <c r="BB1113" s="32"/>
      <c r="BC1113" s="32"/>
      <c r="BD1113" s="32"/>
      <c r="BE1113" s="32"/>
      <c r="BF1113" s="32"/>
      <c r="BG1113" s="32"/>
      <c r="BH1113" s="32"/>
      <c r="BI1113" s="32"/>
      <c r="BJ1113" s="32"/>
      <c r="BK1113" s="32"/>
      <c r="BL1113" s="32"/>
      <c r="BM1113" s="32"/>
      <c r="BN1113" s="32"/>
      <c r="BO1113" s="32"/>
      <c r="BP1113" s="32"/>
      <c r="BQ1113" s="32"/>
      <c r="BR1113" s="32"/>
      <c r="BS1113" s="32"/>
      <c r="BT1113" s="32"/>
      <c r="BU1113" s="32"/>
      <c r="BV1113" s="32"/>
      <c r="BW1113" s="32"/>
      <c r="BX1113" s="32"/>
      <c r="BY1113" s="32"/>
      <c r="BZ1113" s="32"/>
      <c r="CA1113" s="32"/>
      <c r="CB1113" s="32"/>
      <c r="CC1113" s="32"/>
      <c r="CD1113" s="32"/>
      <c r="CE1113" s="32"/>
      <c r="CF1113" s="32"/>
      <c r="CG1113" s="32"/>
      <c r="CH1113" s="32"/>
      <c r="CI1113" s="32"/>
      <c r="CJ1113" s="32"/>
      <c r="CK1113" s="32"/>
      <c r="CL1113" s="32"/>
      <c r="CM1113" s="32"/>
      <c r="CN1113" s="32"/>
      <c r="CO1113" s="32"/>
      <c r="CP1113" s="32"/>
      <c r="CQ1113" s="32"/>
      <c r="CR1113" s="32"/>
      <c r="CS1113" s="32"/>
      <c r="CT1113" s="32"/>
      <c r="CU1113" s="32"/>
      <c r="CV1113" s="32"/>
      <c r="CW1113" s="32"/>
    </row>
    <row r="1114" spans="15:101" s="26" customFormat="1" x14ac:dyDescent="0.3">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c r="AZ1114" s="32"/>
      <c r="BA1114" s="32"/>
      <c r="BB1114" s="32"/>
      <c r="BC1114" s="32"/>
      <c r="BD1114" s="32"/>
      <c r="BE1114" s="32"/>
      <c r="BF1114" s="32"/>
      <c r="BG1114" s="32"/>
      <c r="BH1114" s="32"/>
      <c r="BI1114" s="32"/>
      <c r="BJ1114" s="32"/>
      <c r="BK1114" s="32"/>
      <c r="BL1114" s="32"/>
      <c r="BM1114" s="32"/>
      <c r="BN1114" s="32"/>
      <c r="BO1114" s="32"/>
      <c r="BP1114" s="32"/>
      <c r="BQ1114" s="32"/>
      <c r="BR1114" s="32"/>
      <c r="BS1114" s="32"/>
      <c r="BT1114" s="32"/>
      <c r="BU1114" s="32"/>
      <c r="BV1114" s="32"/>
      <c r="BW1114" s="32"/>
      <c r="BX1114" s="32"/>
      <c r="BY1114" s="32"/>
      <c r="BZ1114" s="32"/>
      <c r="CA1114" s="32"/>
      <c r="CB1114" s="32"/>
      <c r="CC1114" s="32"/>
      <c r="CD1114" s="32"/>
      <c r="CE1114" s="32"/>
      <c r="CF1114" s="32"/>
      <c r="CG1114" s="32"/>
      <c r="CH1114" s="32"/>
      <c r="CI1114" s="32"/>
      <c r="CJ1114" s="32"/>
      <c r="CK1114" s="32"/>
      <c r="CL1114" s="32"/>
      <c r="CM1114" s="32"/>
      <c r="CN1114" s="32"/>
      <c r="CO1114" s="32"/>
      <c r="CP1114" s="32"/>
      <c r="CQ1114" s="32"/>
      <c r="CR1114" s="32"/>
      <c r="CS1114" s="32"/>
      <c r="CT1114" s="32"/>
      <c r="CU1114" s="32"/>
      <c r="CV1114" s="32"/>
      <c r="CW1114" s="32"/>
    </row>
    <row r="1115" spans="15:101" s="26" customFormat="1" x14ac:dyDescent="0.3">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c r="CP1115" s="32"/>
      <c r="CQ1115" s="32"/>
      <c r="CR1115" s="32"/>
      <c r="CS1115" s="32"/>
      <c r="CT1115" s="32"/>
      <c r="CU1115" s="32"/>
      <c r="CV1115" s="32"/>
      <c r="CW1115" s="32"/>
    </row>
    <row r="1116" spans="15:101" s="26" customFormat="1" x14ac:dyDescent="0.3">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c r="AZ1116" s="32"/>
      <c r="BA1116" s="32"/>
      <c r="BB1116" s="32"/>
      <c r="BC1116" s="32"/>
      <c r="BD1116" s="32"/>
      <c r="BE1116" s="32"/>
      <c r="BF1116" s="32"/>
      <c r="BG1116" s="32"/>
      <c r="BH1116" s="32"/>
      <c r="BI1116" s="32"/>
      <c r="BJ1116" s="32"/>
      <c r="BK1116" s="32"/>
      <c r="BL1116" s="32"/>
      <c r="BM1116" s="32"/>
      <c r="BN1116" s="32"/>
      <c r="BO1116" s="32"/>
      <c r="BP1116" s="32"/>
      <c r="BQ1116" s="32"/>
      <c r="BR1116" s="32"/>
      <c r="BS1116" s="32"/>
      <c r="BT1116" s="32"/>
      <c r="BU1116" s="32"/>
      <c r="BV1116" s="32"/>
      <c r="BW1116" s="32"/>
      <c r="BX1116" s="32"/>
      <c r="BY1116" s="32"/>
      <c r="BZ1116" s="32"/>
      <c r="CA1116" s="32"/>
      <c r="CB1116" s="32"/>
      <c r="CC1116" s="32"/>
      <c r="CD1116" s="32"/>
      <c r="CE1116" s="32"/>
      <c r="CF1116" s="32"/>
      <c r="CG1116" s="32"/>
      <c r="CH1116" s="32"/>
      <c r="CI1116" s="32"/>
      <c r="CJ1116" s="32"/>
      <c r="CK1116" s="32"/>
      <c r="CL1116" s="32"/>
      <c r="CM1116" s="32"/>
      <c r="CN1116" s="32"/>
      <c r="CO1116" s="32"/>
      <c r="CP1116" s="32"/>
      <c r="CQ1116" s="32"/>
      <c r="CR1116" s="32"/>
      <c r="CS1116" s="32"/>
      <c r="CT1116" s="32"/>
      <c r="CU1116" s="32"/>
      <c r="CV1116" s="32"/>
      <c r="CW1116" s="32"/>
    </row>
    <row r="1117" spans="15:101" s="26" customFormat="1" x14ac:dyDescent="0.3">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c r="AZ1117" s="32"/>
      <c r="BA1117" s="32"/>
      <c r="BB1117" s="32"/>
      <c r="BC1117" s="32"/>
      <c r="BD1117" s="32"/>
      <c r="BE1117" s="32"/>
      <c r="BF1117" s="32"/>
      <c r="BG1117" s="32"/>
      <c r="BH1117" s="32"/>
      <c r="BI1117" s="32"/>
      <c r="BJ1117" s="32"/>
      <c r="BK1117" s="32"/>
      <c r="BL1117" s="32"/>
      <c r="BM1117" s="32"/>
      <c r="BN1117" s="32"/>
      <c r="BO1117" s="32"/>
      <c r="BP1117" s="32"/>
      <c r="BQ1117" s="32"/>
      <c r="BR1117" s="32"/>
      <c r="BS1117" s="32"/>
      <c r="BT1117" s="32"/>
      <c r="BU1117" s="32"/>
      <c r="BV1117" s="32"/>
      <c r="BW1117" s="32"/>
      <c r="BX1117" s="32"/>
      <c r="BY1117" s="32"/>
      <c r="BZ1117" s="32"/>
      <c r="CA1117" s="32"/>
      <c r="CB1117" s="32"/>
      <c r="CC1117" s="32"/>
      <c r="CD1117" s="32"/>
      <c r="CE1117" s="32"/>
      <c r="CF1117" s="32"/>
      <c r="CG1117" s="32"/>
      <c r="CH1117" s="32"/>
      <c r="CI1117" s="32"/>
      <c r="CJ1117" s="32"/>
      <c r="CK1117" s="32"/>
      <c r="CL1117" s="32"/>
      <c r="CM1117" s="32"/>
      <c r="CN1117" s="32"/>
      <c r="CO1117" s="32"/>
      <c r="CP1117" s="32"/>
      <c r="CQ1117" s="32"/>
      <c r="CR1117" s="32"/>
      <c r="CS1117" s="32"/>
      <c r="CT1117" s="32"/>
      <c r="CU1117" s="32"/>
      <c r="CV1117" s="32"/>
      <c r="CW1117" s="32"/>
    </row>
    <row r="1118" spans="15:101" s="26" customFormat="1" x14ac:dyDescent="0.3">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row>
    <row r="1119" spans="15:101" s="26" customFormat="1" x14ac:dyDescent="0.3">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c r="AZ1119" s="32"/>
      <c r="BA1119" s="32"/>
      <c r="BB1119" s="32"/>
      <c r="BC1119" s="32"/>
      <c r="BD1119" s="32"/>
      <c r="BE1119" s="32"/>
      <c r="BF1119" s="32"/>
      <c r="BG1119" s="32"/>
      <c r="BH1119" s="32"/>
      <c r="BI1119" s="32"/>
      <c r="BJ1119" s="32"/>
      <c r="BK1119" s="32"/>
      <c r="BL1119" s="32"/>
      <c r="BM1119" s="32"/>
      <c r="BN1119" s="32"/>
      <c r="BO1119" s="32"/>
      <c r="BP1119" s="32"/>
      <c r="BQ1119" s="32"/>
      <c r="BR1119" s="32"/>
      <c r="BS1119" s="32"/>
      <c r="BT1119" s="32"/>
      <c r="BU1119" s="32"/>
      <c r="BV1119" s="32"/>
      <c r="BW1119" s="32"/>
      <c r="BX1119" s="32"/>
      <c r="BY1119" s="32"/>
      <c r="BZ1119" s="32"/>
      <c r="CA1119" s="32"/>
      <c r="CB1119" s="32"/>
      <c r="CC1119" s="32"/>
      <c r="CD1119" s="32"/>
      <c r="CE1119" s="32"/>
      <c r="CF1119" s="32"/>
      <c r="CG1119" s="32"/>
      <c r="CH1119" s="32"/>
      <c r="CI1119" s="32"/>
      <c r="CJ1119" s="32"/>
      <c r="CK1119" s="32"/>
      <c r="CL1119" s="32"/>
      <c r="CM1119" s="32"/>
      <c r="CN1119" s="32"/>
      <c r="CO1119" s="32"/>
      <c r="CP1119" s="32"/>
      <c r="CQ1119" s="32"/>
      <c r="CR1119" s="32"/>
      <c r="CS1119" s="32"/>
      <c r="CT1119" s="32"/>
      <c r="CU1119" s="32"/>
      <c r="CV1119" s="32"/>
      <c r="CW1119" s="32"/>
    </row>
    <row r="1120" spans="15:101" s="26" customFormat="1" x14ac:dyDescent="0.3">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c r="AZ1120" s="32"/>
      <c r="BA1120" s="32"/>
      <c r="BB1120" s="32"/>
      <c r="BC1120" s="32"/>
      <c r="BD1120" s="32"/>
      <c r="BE1120" s="32"/>
      <c r="BF1120" s="32"/>
      <c r="BG1120" s="32"/>
      <c r="BH1120" s="32"/>
      <c r="BI1120" s="32"/>
      <c r="BJ1120" s="32"/>
      <c r="BK1120" s="32"/>
      <c r="BL1120" s="32"/>
      <c r="BM1120" s="32"/>
      <c r="BN1120" s="32"/>
      <c r="BO1120" s="32"/>
      <c r="BP1120" s="32"/>
      <c r="BQ1120" s="32"/>
      <c r="BR1120" s="32"/>
      <c r="BS1120" s="32"/>
      <c r="BT1120" s="32"/>
      <c r="BU1120" s="32"/>
      <c r="BV1120" s="32"/>
      <c r="BW1120" s="32"/>
      <c r="BX1120" s="32"/>
      <c r="BY1120" s="32"/>
      <c r="BZ1120" s="32"/>
      <c r="CA1120" s="32"/>
      <c r="CB1120" s="32"/>
      <c r="CC1120" s="32"/>
      <c r="CD1120" s="32"/>
      <c r="CE1120" s="32"/>
      <c r="CF1120" s="32"/>
      <c r="CG1120" s="32"/>
      <c r="CH1120" s="32"/>
      <c r="CI1120" s="32"/>
      <c r="CJ1120" s="32"/>
      <c r="CK1120" s="32"/>
      <c r="CL1120" s="32"/>
      <c r="CM1120" s="32"/>
      <c r="CN1120" s="32"/>
      <c r="CO1120" s="32"/>
      <c r="CP1120" s="32"/>
      <c r="CQ1120" s="32"/>
      <c r="CR1120" s="32"/>
      <c r="CS1120" s="32"/>
      <c r="CT1120" s="32"/>
      <c r="CU1120" s="32"/>
      <c r="CV1120" s="32"/>
      <c r="CW1120" s="32"/>
    </row>
    <row r="1121" spans="15:101" s="26" customFormat="1" x14ac:dyDescent="0.3">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c r="AZ1121" s="32"/>
      <c r="BA1121" s="32"/>
      <c r="BB1121" s="32"/>
      <c r="BC1121" s="32"/>
      <c r="BD1121" s="32"/>
      <c r="BE1121" s="32"/>
      <c r="BF1121" s="32"/>
      <c r="BG1121" s="32"/>
      <c r="BH1121" s="32"/>
      <c r="BI1121" s="32"/>
      <c r="BJ1121" s="32"/>
      <c r="BK1121" s="32"/>
      <c r="BL1121" s="32"/>
      <c r="BM1121" s="32"/>
      <c r="BN1121" s="32"/>
      <c r="BO1121" s="32"/>
      <c r="BP1121" s="32"/>
      <c r="BQ1121" s="32"/>
      <c r="BR1121" s="32"/>
      <c r="BS1121" s="32"/>
      <c r="BT1121" s="32"/>
      <c r="BU1121" s="32"/>
      <c r="BV1121" s="32"/>
      <c r="BW1121" s="32"/>
      <c r="BX1121" s="32"/>
      <c r="BY1121" s="32"/>
      <c r="BZ1121" s="32"/>
      <c r="CA1121" s="32"/>
      <c r="CB1121" s="32"/>
      <c r="CC1121" s="32"/>
      <c r="CD1121" s="32"/>
      <c r="CE1121" s="32"/>
      <c r="CF1121" s="32"/>
      <c r="CG1121" s="32"/>
      <c r="CH1121" s="32"/>
      <c r="CI1121" s="32"/>
      <c r="CJ1121" s="32"/>
      <c r="CK1121" s="32"/>
      <c r="CL1121" s="32"/>
      <c r="CM1121" s="32"/>
      <c r="CN1121" s="32"/>
      <c r="CO1121" s="32"/>
      <c r="CP1121" s="32"/>
      <c r="CQ1121" s="32"/>
      <c r="CR1121" s="32"/>
      <c r="CS1121" s="32"/>
      <c r="CT1121" s="32"/>
      <c r="CU1121" s="32"/>
      <c r="CV1121" s="32"/>
      <c r="CW1121" s="32"/>
    </row>
    <row r="1122" spans="15:101" s="26" customFormat="1" x14ac:dyDescent="0.3">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c r="AZ1122" s="32"/>
      <c r="BA1122" s="32"/>
      <c r="BB1122" s="32"/>
      <c r="BC1122" s="32"/>
      <c r="BD1122" s="32"/>
      <c r="BE1122" s="32"/>
      <c r="BF1122" s="32"/>
      <c r="BG1122" s="32"/>
      <c r="BH1122" s="32"/>
      <c r="BI1122" s="32"/>
      <c r="BJ1122" s="32"/>
      <c r="BK1122" s="32"/>
      <c r="BL1122" s="32"/>
      <c r="BM1122" s="32"/>
      <c r="BN1122" s="32"/>
      <c r="BO1122" s="32"/>
      <c r="BP1122" s="32"/>
      <c r="BQ1122" s="32"/>
      <c r="BR1122" s="32"/>
      <c r="BS1122" s="32"/>
      <c r="BT1122" s="32"/>
      <c r="BU1122" s="32"/>
      <c r="BV1122" s="32"/>
      <c r="BW1122" s="32"/>
      <c r="BX1122" s="32"/>
      <c r="BY1122" s="32"/>
      <c r="BZ1122" s="32"/>
      <c r="CA1122" s="32"/>
      <c r="CB1122" s="32"/>
      <c r="CC1122" s="32"/>
      <c r="CD1122" s="32"/>
      <c r="CE1122" s="32"/>
      <c r="CF1122" s="32"/>
      <c r="CG1122" s="32"/>
      <c r="CH1122" s="32"/>
      <c r="CI1122" s="32"/>
      <c r="CJ1122" s="32"/>
      <c r="CK1122" s="32"/>
      <c r="CL1122" s="32"/>
      <c r="CM1122" s="32"/>
      <c r="CN1122" s="32"/>
      <c r="CO1122" s="32"/>
      <c r="CP1122" s="32"/>
      <c r="CQ1122" s="32"/>
      <c r="CR1122" s="32"/>
      <c r="CS1122" s="32"/>
      <c r="CT1122" s="32"/>
      <c r="CU1122" s="32"/>
      <c r="CV1122" s="32"/>
      <c r="CW1122" s="32"/>
    </row>
    <row r="1123" spans="15:101" s="26" customFormat="1" x14ac:dyDescent="0.3">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c r="AZ1123" s="32"/>
      <c r="BA1123" s="32"/>
      <c r="BB1123" s="32"/>
      <c r="BC1123" s="32"/>
      <c r="BD1123" s="32"/>
      <c r="BE1123" s="32"/>
      <c r="BF1123" s="32"/>
      <c r="BG1123" s="32"/>
      <c r="BH1123" s="32"/>
      <c r="BI1123" s="32"/>
      <c r="BJ1123" s="32"/>
      <c r="BK1123" s="32"/>
      <c r="BL1123" s="32"/>
      <c r="BM1123" s="32"/>
      <c r="BN1123" s="32"/>
      <c r="BO1123" s="32"/>
      <c r="BP1123" s="32"/>
      <c r="BQ1123" s="32"/>
      <c r="BR1123" s="32"/>
      <c r="BS1123" s="32"/>
      <c r="BT1123" s="32"/>
      <c r="BU1123" s="32"/>
      <c r="BV1123" s="32"/>
      <c r="BW1123" s="32"/>
      <c r="BX1123" s="32"/>
      <c r="BY1123" s="32"/>
      <c r="BZ1123" s="32"/>
      <c r="CA1123" s="32"/>
      <c r="CB1123" s="32"/>
      <c r="CC1123" s="32"/>
      <c r="CD1123" s="32"/>
      <c r="CE1123" s="32"/>
      <c r="CF1123" s="32"/>
      <c r="CG1123" s="32"/>
      <c r="CH1123" s="32"/>
      <c r="CI1123" s="32"/>
      <c r="CJ1123" s="32"/>
      <c r="CK1123" s="32"/>
      <c r="CL1123" s="32"/>
      <c r="CM1123" s="32"/>
      <c r="CN1123" s="32"/>
      <c r="CO1123" s="32"/>
      <c r="CP1123" s="32"/>
      <c r="CQ1123" s="32"/>
      <c r="CR1123" s="32"/>
      <c r="CS1123" s="32"/>
      <c r="CT1123" s="32"/>
      <c r="CU1123" s="32"/>
      <c r="CV1123" s="32"/>
      <c r="CW1123" s="32"/>
    </row>
    <row r="1124" spans="15:101" s="26" customFormat="1" x14ac:dyDescent="0.3">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c r="AZ1124" s="32"/>
      <c r="BA1124" s="32"/>
      <c r="BB1124" s="32"/>
      <c r="BC1124" s="32"/>
      <c r="BD1124" s="32"/>
      <c r="BE1124" s="32"/>
      <c r="BF1124" s="32"/>
      <c r="BG1124" s="32"/>
      <c r="BH1124" s="32"/>
      <c r="BI1124" s="32"/>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c r="CD1124" s="32"/>
      <c r="CE1124" s="32"/>
      <c r="CF1124" s="32"/>
      <c r="CG1124" s="32"/>
      <c r="CH1124" s="32"/>
      <c r="CI1124" s="32"/>
      <c r="CJ1124" s="32"/>
      <c r="CK1124" s="32"/>
      <c r="CL1124" s="32"/>
      <c r="CM1124" s="32"/>
      <c r="CN1124" s="32"/>
      <c r="CO1124" s="32"/>
      <c r="CP1124" s="32"/>
      <c r="CQ1124" s="32"/>
      <c r="CR1124" s="32"/>
      <c r="CS1124" s="32"/>
      <c r="CT1124" s="32"/>
      <c r="CU1124" s="32"/>
      <c r="CV1124" s="32"/>
      <c r="CW1124" s="32"/>
    </row>
    <row r="1125" spans="15:101" s="26" customFormat="1" x14ac:dyDescent="0.3">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c r="AZ1125" s="32"/>
      <c r="BA1125" s="32"/>
      <c r="BB1125" s="32"/>
      <c r="BC1125" s="32"/>
      <c r="BD1125" s="32"/>
      <c r="BE1125" s="32"/>
      <c r="BF1125" s="32"/>
      <c r="BG1125" s="32"/>
      <c r="BH1125" s="32"/>
      <c r="BI1125" s="32"/>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c r="CD1125" s="32"/>
      <c r="CE1125" s="32"/>
      <c r="CF1125" s="32"/>
      <c r="CG1125" s="32"/>
      <c r="CH1125" s="32"/>
      <c r="CI1125" s="32"/>
      <c r="CJ1125" s="32"/>
      <c r="CK1125" s="32"/>
      <c r="CL1125" s="32"/>
      <c r="CM1125" s="32"/>
      <c r="CN1125" s="32"/>
      <c r="CO1125" s="32"/>
      <c r="CP1125" s="32"/>
      <c r="CQ1125" s="32"/>
      <c r="CR1125" s="32"/>
      <c r="CS1125" s="32"/>
      <c r="CT1125" s="32"/>
      <c r="CU1125" s="32"/>
      <c r="CV1125" s="32"/>
      <c r="CW1125" s="32"/>
    </row>
    <row r="1126" spans="15:101" s="26" customFormat="1" x14ac:dyDescent="0.3">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row>
    <row r="1127" spans="15:101" s="26" customFormat="1" x14ac:dyDescent="0.3">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c r="CP1127" s="32"/>
      <c r="CQ1127" s="32"/>
      <c r="CR1127" s="32"/>
      <c r="CS1127" s="32"/>
      <c r="CT1127" s="32"/>
      <c r="CU1127" s="32"/>
      <c r="CV1127" s="32"/>
      <c r="CW1127" s="32"/>
    </row>
    <row r="1128" spans="15:101" s="26" customFormat="1" x14ac:dyDescent="0.3">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c r="CP1128" s="32"/>
      <c r="CQ1128" s="32"/>
      <c r="CR1128" s="32"/>
      <c r="CS1128" s="32"/>
      <c r="CT1128" s="32"/>
      <c r="CU1128" s="32"/>
      <c r="CV1128" s="32"/>
      <c r="CW1128" s="32"/>
    </row>
    <row r="1129" spans="15:101" s="26" customFormat="1" x14ac:dyDescent="0.3">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c r="AZ1129" s="32"/>
      <c r="BA1129" s="32"/>
      <c r="BB1129" s="32"/>
      <c r="BC1129" s="32"/>
      <c r="BD1129" s="32"/>
      <c r="BE1129" s="32"/>
      <c r="BF1129" s="32"/>
      <c r="BG1129" s="32"/>
      <c r="BH1129" s="32"/>
      <c r="BI1129" s="32"/>
      <c r="BJ1129" s="32"/>
      <c r="BK1129" s="32"/>
      <c r="BL1129" s="32"/>
      <c r="BM1129" s="32"/>
      <c r="BN1129" s="32"/>
      <c r="BO1129" s="32"/>
      <c r="BP1129" s="32"/>
      <c r="BQ1129" s="32"/>
      <c r="BR1129" s="32"/>
      <c r="BS1129" s="32"/>
      <c r="BT1129" s="32"/>
      <c r="BU1129" s="32"/>
      <c r="BV1129" s="32"/>
      <c r="BW1129" s="32"/>
      <c r="BX1129" s="32"/>
      <c r="BY1129" s="32"/>
      <c r="BZ1129" s="32"/>
      <c r="CA1129" s="32"/>
      <c r="CB1129" s="32"/>
      <c r="CC1129" s="32"/>
      <c r="CD1129" s="32"/>
      <c r="CE1129" s="32"/>
      <c r="CF1129" s="32"/>
      <c r="CG1129" s="32"/>
      <c r="CH1129" s="32"/>
      <c r="CI1129" s="32"/>
      <c r="CJ1129" s="32"/>
      <c r="CK1129" s="32"/>
      <c r="CL1129" s="32"/>
      <c r="CM1129" s="32"/>
      <c r="CN1129" s="32"/>
      <c r="CO1129" s="32"/>
      <c r="CP1129" s="32"/>
      <c r="CQ1129" s="32"/>
      <c r="CR1129" s="32"/>
      <c r="CS1129" s="32"/>
      <c r="CT1129" s="32"/>
      <c r="CU1129" s="32"/>
      <c r="CV1129" s="32"/>
      <c r="CW1129" s="32"/>
    </row>
    <row r="1130" spans="15:101" s="26" customFormat="1" x14ac:dyDescent="0.3">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c r="AZ1130" s="32"/>
      <c r="BA1130" s="32"/>
      <c r="BB1130" s="32"/>
      <c r="BC1130" s="32"/>
      <c r="BD1130" s="32"/>
      <c r="BE1130" s="32"/>
      <c r="BF1130" s="32"/>
      <c r="BG1130" s="32"/>
      <c r="BH1130" s="32"/>
      <c r="BI1130" s="32"/>
      <c r="BJ1130" s="32"/>
      <c r="BK1130" s="32"/>
      <c r="BL1130" s="32"/>
      <c r="BM1130" s="32"/>
      <c r="BN1130" s="32"/>
      <c r="BO1130" s="32"/>
      <c r="BP1130" s="32"/>
      <c r="BQ1130" s="32"/>
      <c r="BR1130" s="32"/>
      <c r="BS1130" s="32"/>
      <c r="BT1130" s="32"/>
      <c r="BU1130" s="32"/>
      <c r="BV1130" s="32"/>
      <c r="BW1130" s="32"/>
      <c r="BX1130" s="32"/>
      <c r="BY1130" s="32"/>
      <c r="BZ1130" s="32"/>
      <c r="CA1130" s="32"/>
      <c r="CB1130" s="32"/>
      <c r="CC1130" s="32"/>
      <c r="CD1130" s="32"/>
      <c r="CE1130" s="32"/>
      <c r="CF1130" s="32"/>
      <c r="CG1130" s="32"/>
      <c r="CH1130" s="32"/>
      <c r="CI1130" s="32"/>
      <c r="CJ1130" s="32"/>
      <c r="CK1130" s="32"/>
      <c r="CL1130" s="32"/>
      <c r="CM1130" s="32"/>
      <c r="CN1130" s="32"/>
      <c r="CO1130" s="32"/>
      <c r="CP1130" s="32"/>
      <c r="CQ1130" s="32"/>
      <c r="CR1130" s="32"/>
      <c r="CS1130" s="32"/>
      <c r="CT1130" s="32"/>
      <c r="CU1130" s="32"/>
      <c r="CV1130" s="32"/>
      <c r="CW1130" s="32"/>
    </row>
    <row r="1131" spans="15:101" s="26" customFormat="1" x14ac:dyDescent="0.3">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c r="AZ1131" s="32"/>
      <c r="BA1131" s="32"/>
      <c r="BB1131" s="32"/>
      <c r="BC1131" s="32"/>
      <c r="BD1131" s="32"/>
      <c r="BE1131" s="32"/>
      <c r="BF1131" s="32"/>
      <c r="BG1131" s="32"/>
      <c r="BH1131" s="32"/>
      <c r="BI1131" s="32"/>
      <c r="BJ1131" s="32"/>
      <c r="BK1131" s="32"/>
      <c r="BL1131" s="32"/>
      <c r="BM1131" s="32"/>
      <c r="BN1131" s="32"/>
      <c r="BO1131" s="32"/>
      <c r="BP1131" s="32"/>
      <c r="BQ1131" s="32"/>
      <c r="BR1131" s="32"/>
      <c r="BS1131" s="32"/>
      <c r="BT1131" s="32"/>
      <c r="BU1131" s="32"/>
      <c r="BV1131" s="32"/>
      <c r="BW1131" s="32"/>
      <c r="BX1131" s="32"/>
      <c r="BY1131" s="32"/>
      <c r="BZ1131" s="32"/>
      <c r="CA1131" s="32"/>
      <c r="CB1131" s="32"/>
      <c r="CC1131" s="32"/>
      <c r="CD1131" s="32"/>
      <c r="CE1131" s="32"/>
      <c r="CF1131" s="32"/>
      <c r="CG1131" s="32"/>
      <c r="CH1131" s="32"/>
      <c r="CI1131" s="32"/>
      <c r="CJ1131" s="32"/>
      <c r="CK1131" s="32"/>
      <c r="CL1131" s="32"/>
      <c r="CM1131" s="32"/>
      <c r="CN1131" s="32"/>
      <c r="CO1131" s="32"/>
      <c r="CP1131" s="32"/>
      <c r="CQ1131" s="32"/>
      <c r="CR1131" s="32"/>
      <c r="CS1131" s="32"/>
      <c r="CT1131" s="32"/>
      <c r="CU1131" s="32"/>
      <c r="CV1131" s="32"/>
      <c r="CW1131" s="32"/>
    </row>
    <row r="1132" spans="15:101" s="26" customFormat="1" x14ac:dyDescent="0.3">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c r="AZ1132" s="32"/>
      <c r="BA1132" s="32"/>
      <c r="BB1132" s="32"/>
      <c r="BC1132" s="32"/>
      <c r="BD1132" s="32"/>
      <c r="BE1132" s="32"/>
      <c r="BF1132" s="32"/>
      <c r="BG1132" s="32"/>
      <c r="BH1132" s="32"/>
      <c r="BI1132" s="32"/>
      <c r="BJ1132" s="32"/>
      <c r="BK1132" s="32"/>
      <c r="BL1132" s="32"/>
      <c r="BM1132" s="32"/>
      <c r="BN1132" s="32"/>
      <c r="BO1132" s="32"/>
      <c r="BP1132" s="32"/>
      <c r="BQ1132" s="32"/>
      <c r="BR1132" s="32"/>
      <c r="BS1132" s="32"/>
      <c r="BT1132" s="32"/>
      <c r="BU1132" s="32"/>
      <c r="BV1132" s="32"/>
      <c r="BW1132" s="32"/>
      <c r="BX1132" s="32"/>
      <c r="BY1132" s="32"/>
      <c r="BZ1132" s="32"/>
      <c r="CA1132" s="32"/>
      <c r="CB1132" s="32"/>
      <c r="CC1132" s="32"/>
      <c r="CD1132" s="32"/>
      <c r="CE1132" s="32"/>
      <c r="CF1132" s="32"/>
      <c r="CG1132" s="32"/>
      <c r="CH1132" s="32"/>
      <c r="CI1132" s="32"/>
      <c r="CJ1132" s="32"/>
      <c r="CK1132" s="32"/>
      <c r="CL1132" s="32"/>
      <c r="CM1132" s="32"/>
      <c r="CN1132" s="32"/>
      <c r="CO1132" s="32"/>
      <c r="CP1132" s="32"/>
      <c r="CQ1132" s="32"/>
      <c r="CR1132" s="32"/>
      <c r="CS1132" s="32"/>
      <c r="CT1132" s="32"/>
      <c r="CU1132" s="32"/>
      <c r="CV1132" s="32"/>
      <c r="CW1132" s="32"/>
    </row>
    <row r="1133" spans="15:101" s="26" customFormat="1" x14ac:dyDescent="0.3">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c r="AZ1133" s="32"/>
      <c r="BA1133" s="32"/>
      <c r="BB1133" s="32"/>
      <c r="BC1133" s="32"/>
      <c r="BD1133" s="32"/>
      <c r="BE1133" s="32"/>
      <c r="BF1133" s="32"/>
      <c r="BG1133" s="32"/>
      <c r="BH1133" s="32"/>
      <c r="BI1133" s="32"/>
      <c r="BJ1133" s="32"/>
      <c r="BK1133" s="32"/>
      <c r="BL1133" s="32"/>
      <c r="BM1133" s="32"/>
      <c r="BN1133" s="32"/>
      <c r="BO1133" s="32"/>
      <c r="BP1133" s="32"/>
      <c r="BQ1133" s="32"/>
      <c r="BR1133" s="32"/>
      <c r="BS1133" s="32"/>
      <c r="BT1133" s="32"/>
      <c r="BU1133" s="32"/>
      <c r="BV1133" s="32"/>
      <c r="BW1133" s="32"/>
      <c r="BX1133" s="32"/>
      <c r="BY1133" s="32"/>
      <c r="BZ1133" s="32"/>
      <c r="CA1133" s="32"/>
      <c r="CB1133" s="32"/>
      <c r="CC1133" s="32"/>
      <c r="CD1133" s="32"/>
      <c r="CE1133" s="32"/>
      <c r="CF1133" s="32"/>
      <c r="CG1133" s="32"/>
      <c r="CH1133" s="32"/>
      <c r="CI1133" s="32"/>
      <c r="CJ1133" s="32"/>
      <c r="CK1133" s="32"/>
      <c r="CL1133" s="32"/>
      <c r="CM1133" s="32"/>
      <c r="CN1133" s="32"/>
      <c r="CO1133" s="32"/>
      <c r="CP1133" s="32"/>
      <c r="CQ1133" s="32"/>
      <c r="CR1133" s="32"/>
      <c r="CS1133" s="32"/>
      <c r="CT1133" s="32"/>
      <c r="CU1133" s="32"/>
      <c r="CV1133" s="32"/>
      <c r="CW1133" s="32"/>
    </row>
    <row r="1134" spans="15:101" s="26" customFormat="1" x14ac:dyDescent="0.3">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row>
    <row r="1135" spans="15:101" s="26" customFormat="1" x14ac:dyDescent="0.3">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c r="AZ1135" s="32"/>
      <c r="BA1135" s="32"/>
      <c r="BB1135" s="32"/>
      <c r="BC1135" s="32"/>
      <c r="BD1135" s="32"/>
      <c r="BE1135" s="32"/>
      <c r="BF1135" s="32"/>
      <c r="BG1135" s="32"/>
      <c r="BH1135" s="32"/>
      <c r="BI1135" s="32"/>
      <c r="BJ1135" s="32"/>
      <c r="BK1135" s="32"/>
      <c r="BL1135" s="32"/>
      <c r="BM1135" s="32"/>
      <c r="BN1135" s="32"/>
      <c r="BO1135" s="32"/>
      <c r="BP1135" s="32"/>
      <c r="BQ1135" s="32"/>
      <c r="BR1135" s="32"/>
      <c r="BS1135" s="32"/>
      <c r="BT1135" s="32"/>
      <c r="BU1135" s="32"/>
      <c r="BV1135" s="32"/>
      <c r="BW1135" s="32"/>
      <c r="BX1135" s="32"/>
      <c r="BY1135" s="32"/>
      <c r="BZ1135" s="32"/>
      <c r="CA1135" s="32"/>
      <c r="CB1135" s="32"/>
      <c r="CC1135" s="32"/>
      <c r="CD1135" s="32"/>
      <c r="CE1135" s="32"/>
      <c r="CF1135" s="32"/>
      <c r="CG1135" s="32"/>
      <c r="CH1135" s="32"/>
      <c r="CI1135" s="32"/>
      <c r="CJ1135" s="32"/>
      <c r="CK1135" s="32"/>
      <c r="CL1135" s="32"/>
      <c r="CM1135" s="32"/>
      <c r="CN1135" s="32"/>
      <c r="CO1135" s="32"/>
      <c r="CP1135" s="32"/>
      <c r="CQ1135" s="32"/>
      <c r="CR1135" s="32"/>
      <c r="CS1135" s="32"/>
      <c r="CT1135" s="32"/>
      <c r="CU1135" s="32"/>
      <c r="CV1135" s="32"/>
      <c r="CW1135" s="32"/>
    </row>
    <row r="1136" spans="15:101" s="26" customFormat="1" x14ac:dyDescent="0.3">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c r="CP1136" s="32"/>
      <c r="CQ1136" s="32"/>
      <c r="CR1136" s="32"/>
      <c r="CS1136" s="32"/>
      <c r="CT1136" s="32"/>
      <c r="CU1136" s="32"/>
      <c r="CV1136" s="32"/>
      <c r="CW1136" s="32"/>
    </row>
    <row r="1137" spans="15:101" s="26" customFormat="1" x14ac:dyDescent="0.3">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c r="CP1137" s="32"/>
      <c r="CQ1137" s="32"/>
      <c r="CR1137" s="32"/>
      <c r="CS1137" s="32"/>
      <c r="CT1137" s="32"/>
      <c r="CU1137" s="32"/>
      <c r="CV1137" s="32"/>
      <c r="CW1137" s="32"/>
    </row>
    <row r="1138" spans="15:101" s="26" customFormat="1" x14ac:dyDescent="0.3">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32"/>
      <c r="CF1138" s="32"/>
      <c r="CG1138" s="32"/>
      <c r="CH1138" s="32"/>
      <c r="CI1138" s="32"/>
      <c r="CJ1138" s="32"/>
      <c r="CK1138" s="32"/>
      <c r="CL1138" s="32"/>
      <c r="CM1138" s="32"/>
      <c r="CN1138" s="32"/>
      <c r="CO1138" s="32"/>
      <c r="CP1138" s="32"/>
      <c r="CQ1138" s="32"/>
      <c r="CR1138" s="32"/>
      <c r="CS1138" s="32"/>
      <c r="CT1138" s="32"/>
      <c r="CU1138" s="32"/>
      <c r="CV1138" s="32"/>
      <c r="CW1138" s="32"/>
    </row>
    <row r="1139" spans="15:101" s="26" customFormat="1" x14ac:dyDescent="0.3">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32"/>
      <c r="CF1139" s="32"/>
      <c r="CG1139" s="32"/>
      <c r="CH1139" s="32"/>
      <c r="CI1139" s="32"/>
      <c r="CJ1139" s="32"/>
      <c r="CK1139" s="32"/>
      <c r="CL1139" s="32"/>
      <c r="CM1139" s="32"/>
      <c r="CN1139" s="32"/>
      <c r="CO1139" s="32"/>
      <c r="CP1139" s="32"/>
      <c r="CQ1139" s="32"/>
      <c r="CR1139" s="32"/>
      <c r="CS1139" s="32"/>
      <c r="CT1139" s="32"/>
      <c r="CU1139" s="32"/>
      <c r="CV1139" s="32"/>
      <c r="CW1139" s="32"/>
    </row>
    <row r="1140" spans="15:101" s="26" customFormat="1" x14ac:dyDescent="0.3">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row>
    <row r="1141" spans="15:101" s="26" customFormat="1" x14ac:dyDescent="0.3">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32"/>
      <c r="CF1141" s="32"/>
      <c r="CG1141" s="32"/>
      <c r="CH1141" s="32"/>
      <c r="CI1141" s="32"/>
      <c r="CJ1141" s="32"/>
      <c r="CK1141" s="32"/>
      <c r="CL1141" s="32"/>
      <c r="CM1141" s="32"/>
      <c r="CN1141" s="32"/>
      <c r="CO1141" s="32"/>
      <c r="CP1141" s="32"/>
      <c r="CQ1141" s="32"/>
      <c r="CR1141" s="32"/>
      <c r="CS1141" s="32"/>
      <c r="CT1141" s="32"/>
      <c r="CU1141" s="32"/>
      <c r="CV1141" s="32"/>
      <c r="CW1141" s="32"/>
    </row>
    <row r="1142" spans="15:101" s="26" customFormat="1" x14ac:dyDescent="0.3">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row>
    <row r="1143" spans="15:101" s="26" customFormat="1" x14ac:dyDescent="0.3">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row>
    <row r="1144" spans="15:101" s="26" customFormat="1" x14ac:dyDescent="0.3">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row>
    <row r="1145" spans="15:101" s="26" customFormat="1" x14ac:dyDescent="0.3">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row>
    <row r="1146" spans="15:101" s="26" customFormat="1" x14ac:dyDescent="0.3">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row>
    <row r="1147" spans="15:101" s="26" customFormat="1" x14ac:dyDescent="0.3">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row>
    <row r="1148" spans="15:101" s="26" customFormat="1" x14ac:dyDescent="0.3">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row>
    <row r="1149" spans="15:101" s="26" customFormat="1" x14ac:dyDescent="0.3">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row>
    <row r="1150" spans="15:101" s="26" customFormat="1" x14ac:dyDescent="0.3">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row>
    <row r="1151" spans="15:101" s="26" customFormat="1" x14ac:dyDescent="0.3">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row>
    <row r="1152" spans="15:101" s="26" customFormat="1" x14ac:dyDescent="0.3">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row>
    <row r="1153" spans="15:101" s="26" customFormat="1" x14ac:dyDescent="0.3">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32"/>
      <c r="CF1153" s="32"/>
      <c r="CG1153" s="32"/>
      <c r="CH1153" s="32"/>
      <c r="CI1153" s="32"/>
      <c r="CJ1153" s="32"/>
      <c r="CK1153" s="32"/>
      <c r="CL1153" s="32"/>
      <c r="CM1153" s="32"/>
      <c r="CN1153" s="32"/>
      <c r="CO1153" s="32"/>
      <c r="CP1153" s="32"/>
      <c r="CQ1153" s="32"/>
      <c r="CR1153" s="32"/>
      <c r="CS1153" s="32"/>
      <c r="CT1153" s="32"/>
      <c r="CU1153" s="32"/>
      <c r="CV1153" s="32"/>
      <c r="CW1153" s="32"/>
    </row>
    <row r="1154" spans="15:101" s="26" customFormat="1" x14ac:dyDescent="0.3">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32"/>
      <c r="CF1154" s="32"/>
      <c r="CG1154" s="32"/>
      <c r="CH1154" s="32"/>
      <c r="CI1154" s="32"/>
      <c r="CJ1154" s="32"/>
      <c r="CK1154" s="32"/>
      <c r="CL1154" s="32"/>
      <c r="CM1154" s="32"/>
      <c r="CN1154" s="32"/>
      <c r="CO1154" s="32"/>
      <c r="CP1154" s="32"/>
      <c r="CQ1154" s="32"/>
      <c r="CR1154" s="32"/>
      <c r="CS1154" s="32"/>
      <c r="CT1154" s="32"/>
      <c r="CU1154" s="32"/>
      <c r="CV1154" s="32"/>
      <c r="CW1154" s="32"/>
    </row>
    <row r="1155" spans="15:101" s="26" customFormat="1" x14ac:dyDescent="0.3">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c r="CP1155" s="32"/>
      <c r="CQ1155" s="32"/>
      <c r="CR1155" s="32"/>
      <c r="CS1155" s="32"/>
      <c r="CT1155" s="32"/>
      <c r="CU1155" s="32"/>
      <c r="CV1155" s="32"/>
      <c r="CW1155" s="32"/>
    </row>
    <row r="1156" spans="15:101" s="26" customFormat="1" x14ac:dyDescent="0.3">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c r="CP1156" s="32"/>
      <c r="CQ1156" s="32"/>
      <c r="CR1156" s="32"/>
      <c r="CS1156" s="32"/>
      <c r="CT1156" s="32"/>
      <c r="CU1156" s="32"/>
      <c r="CV1156" s="32"/>
      <c r="CW1156" s="32"/>
    </row>
    <row r="1157" spans="15:101" s="26" customFormat="1" x14ac:dyDescent="0.3">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c r="BL1157" s="32"/>
      <c r="BM1157" s="32"/>
      <c r="BN1157" s="32"/>
      <c r="BO1157" s="32"/>
      <c r="BP1157" s="32"/>
      <c r="BQ1157" s="32"/>
      <c r="BR1157" s="32"/>
      <c r="BS1157" s="32"/>
      <c r="BT1157" s="32"/>
      <c r="BU1157" s="32"/>
      <c r="BV1157" s="32"/>
      <c r="BW1157" s="32"/>
      <c r="BX1157" s="32"/>
      <c r="BY1157" s="32"/>
      <c r="BZ1157" s="32"/>
      <c r="CA1157" s="32"/>
      <c r="CB1157" s="32"/>
      <c r="CC1157" s="32"/>
      <c r="CD1157" s="32"/>
      <c r="CE1157" s="32"/>
      <c r="CF1157" s="32"/>
      <c r="CG1157" s="32"/>
      <c r="CH1157" s="32"/>
      <c r="CI1157" s="32"/>
      <c r="CJ1157" s="32"/>
      <c r="CK1157" s="32"/>
      <c r="CL1157" s="32"/>
      <c r="CM1157" s="32"/>
      <c r="CN1157" s="32"/>
      <c r="CO1157" s="32"/>
      <c r="CP1157" s="32"/>
      <c r="CQ1157" s="32"/>
      <c r="CR1157" s="32"/>
      <c r="CS1157" s="32"/>
      <c r="CT1157" s="32"/>
      <c r="CU1157" s="32"/>
      <c r="CV1157" s="32"/>
      <c r="CW1157" s="32"/>
    </row>
    <row r="1158" spans="15:101" s="26" customFormat="1" x14ac:dyDescent="0.3">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row>
    <row r="1159" spans="15:101" s="26" customFormat="1" x14ac:dyDescent="0.3">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c r="BL1159" s="32"/>
      <c r="BM1159" s="32"/>
      <c r="BN1159" s="32"/>
      <c r="BO1159" s="32"/>
      <c r="BP1159" s="32"/>
      <c r="BQ1159" s="32"/>
      <c r="BR1159" s="32"/>
      <c r="BS1159" s="32"/>
      <c r="BT1159" s="32"/>
      <c r="BU1159" s="32"/>
      <c r="BV1159" s="32"/>
      <c r="BW1159" s="32"/>
      <c r="BX1159" s="32"/>
      <c r="BY1159" s="32"/>
      <c r="BZ1159" s="32"/>
      <c r="CA1159" s="32"/>
      <c r="CB1159" s="32"/>
      <c r="CC1159" s="32"/>
      <c r="CD1159" s="32"/>
      <c r="CE1159" s="32"/>
      <c r="CF1159" s="32"/>
      <c r="CG1159" s="32"/>
      <c r="CH1159" s="32"/>
      <c r="CI1159" s="32"/>
      <c r="CJ1159" s="32"/>
      <c r="CK1159" s="32"/>
      <c r="CL1159" s="32"/>
      <c r="CM1159" s="32"/>
      <c r="CN1159" s="32"/>
      <c r="CO1159" s="32"/>
      <c r="CP1159" s="32"/>
      <c r="CQ1159" s="32"/>
      <c r="CR1159" s="32"/>
      <c r="CS1159" s="32"/>
      <c r="CT1159" s="32"/>
      <c r="CU1159" s="32"/>
      <c r="CV1159" s="32"/>
      <c r="CW1159" s="32"/>
    </row>
    <row r="1160" spans="15:101" s="26" customFormat="1" x14ac:dyDescent="0.3">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c r="BL1160" s="32"/>
      <c r="BM1160" s="32"/>
      <c r="BN1160" s="32"/>
      <c r="BO1160" s="32"/>
      <c r="BP1160" s="32"/>
      <c r="BQ1160" s="32"/>
      <c r="BR1160" s="32"/>
      <c r="BS1160" s="32"/>
      <c r="BT1160" s="32"/>
      <c r="BU1160" s="32"/>
      <c r="BV1160" s="32"/>
      <c r="BW1160" s="32"/>
      <c r="BX1160" s="32"/>
      <c r="BY1160" s="32"/>
      <c r="BZ1160" s="32"/>
      <c r="CA1160" s="32"/>
      <c r="CB1160" s="32"/>
      <c r="CC1160" s="32"/>
      <c r="CD1160" s="32"/>
      <c r="CE1160" s="32"/>
      <c r="CF1160" s="32"/>
      <c r="CG1160" s="32"/>
      <c r="CH1160" s="32"/>
      <c r="CI1160" s="32"/>
      <c r="CJ1160" s="32"/>
      <c r="CK1160" s="32"/>
      <c r="CL1160" s="32"/>
      <c r="CM1160" s="32"/>
      <c r="CN1160" s="32"/>
      <c r="CO1160" s="32"/>
      <c r="CP1160" s="32"/>
      <c r="CQ1160" s="32"/>
      <c r="CR1160" s="32"/>
      <c r="CS1160" s="32"/>
      <c r="CT1160" s="32"/>
      <c r="CU1160" s="32"/>
      <c r="CV1160" s="32"/>
      <c r="CW1160" s="32"/>
    </row>
    <row r="1161" spans="15:101" s="26" customFormat="1" x14ac:dyDescent="0.3">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2"/>
      <c r="BM1161" s="32"/>
      <c r="BN1161" s="32"/>
      <c r="BO1161" s="32"/>
      <c r="BP1161" s="32"/>
      <c r="BQ1161" s="32"/>
      <c r="BR1161" s="32"/>
      <c r="BS1161" s="32"/>
      <c r="BT1161" s="32"/>
      <c r="BU1161" s="32"/>
      <c r="BV1161" s="32"/>
      <c r="BW1161" s="32"/>
      <c r="BX1161" s="32"/>
      <c r="BY1161" s="32"/>
      <c r="BZ1161" s="32"/>
      <c r="CA1161" s="32"/>
      <c r="CB1161" s="32"/>
      <c r="CC1161" s="32"/>
      <c r="CD1161" s="32"/>
      <c r="CE1161" s="32"/>
      <c r="CF1161" s="32"/>
      <c r="CG1161" s="32"/>
      <c r="CH1161" s="32"/>
      <c r="CI1161" s="32"/>
      <c r="CJ1161" s="32"/>
      <c r="CK1161" s="32"/>
      <c r="CL1161" s="32"/>
      <c r="CM1161" s="32"/>
      <c r="CN1161" s="32"/>
      <c r="CO1161" s="32"/>
      <c r="CP1161" s="32"/>
      <c r="CQ1161" s="32"/>
      <c r="CR1161" s="32"/>
      <c r="CS1161" s="32"/>
      <c r="CT1161" s="32"/>
      <c r="CU1161" s="32"/>
      <c r="CV1161" s="32"/>
      <c r="CW1161" s="32"/>
    </row>
    <row r="1162" spans="15:101" s="26" customFormat="1" x14ac:dyDescent="0.3">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c r="AZ1162" s="32"/>
      <c r="BA1162" s="32"/>
      <c r="BB1162" s="32"/>
      <c r="BC1162" s="32"/>
      <c r="BD1162" s="32"/>
      <c r="BE1162" s="32"/>
      <c r="BF1162" s="32"/>
      <c r="BG1162" s="32"/>
      <c r="BH1162" s="32"/>
      <c r="BI1162" s="32"/>
      <c r="BJ1162" s="32"/>
      <c r="BK1162" s="32"/>
      <c r="BL1162" s="32"/>
      <c r="BM1162" s="32"/>
      <c r="BN1162" s="32"/>
      <c r="BO1162" s="32"/>
      <c r="BP1162" s="32"/>
      <c r="BQ1162" s="32"/>
      <c r="BR1162" s="32"/>
      <c r="BS1162" s="32"/>
      <c r="BT1162" s="32"/>
      <c r="BU1162" s="32"/>
      <c r="BV1162" s="32"/>
      <c r="BW1162" s="32"/>
      <c r="BX1162" s="32"/>
      <c r="BY1162" s="32"/>
      <c r="BZ1162" s="32"/>
      <c r="CA1162" s="32"/>
      <c r="CB1162" s="32"/>
      <c r="CC1162" s="32"/>
      <c r="CD1162" s="32"/>
      <c r="CE1162" s="32"/>
      <c r="CF1162" s="32"/>
      <c r="CG1162" s="32"/>
      <c r="CH1162" s="32"/>
      <c r="CI1162" s="32"/>
      <c r="CJ1162" s="32"/>
      <c r="CK1162" s="32"/>
      <c r="CL1162" s="32"/>
      <c r="CM1162" s="32"/>
      <c r="CN1162" s="32"/>
      <c r="CO1162" s="32"/>
      <c r="CP1162" s="32"/>
      <c r="CQ1162" s="32"/>
      <c r="CR1162" s="32"/>
      <c r="CS1162" s="32"/>
      <c r="CT1162" s="32"/>
      <c r="CU1162" s="32"/>
      <c r="CV1162" s="32"/>
      <c r="CW1162" s="32"/>
    </row>
    <row r="1163" spans="15:101" s="26" customFormat="1" x14ac:dyDescent="0.3">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c r="AZ1163" s="32"/>
      <c r="BA1163" s="32"/>
      <c r="BB1163" s="32"/>
      <c r="BC1163" s="32"/>
      <c r="BD1163" s="32"/>
      <c r="BE1163" s="32"/>
      <c r="BF1163" s="32"/>
      <c r="BG1163" s="32"/>
      <c r="BH1163" s="32"/>
      <c r="BI1163" s="32"/>
      <c r="BJ1163" s="32"/>
      <c r="BK1163" s="32"/>
      <c r="BL1163" s="32"/>
      <c r="BM1163" s="32"/>
      <c r="BN1163" s="32"/>
      <c r="BO1163" s="32"/>
      <c r="BP1163" s="32"/>
      <c r="BQ1163" s="32"/>
      <c r="BR1163" s="32"/>
      <c r="BS1163" s="32"/>
      <c r="BT1163" s="32"/>
      <c r="BU1163" s="32"/>
      <c r="BV1163" s="32"/>
      <c r="BW1163" s="32"/>
      <c r="BX1163" s="32"/>
      <c r="BY1163" s="32"/>
      <c r="BZ1163" s="32"/>
      <c r="CA1163" s="32"/>
      <c r="CB1163" s="32"/>
      <c r="CC1163" s="32"/>
      <c r="CD1163" s="32"/>
      <c r="CE1163" s="32"/>
      <c r="CF1163" s="32"/>
      <c r="CG1163" s="32"/>
      <c r="CH1163" s="32"/>
      <c r="CI1163" s="32"/>
      <c r="CJ1163" s="32"/>
      <c r="CK1163" s="32"/>
      <c r="CL1163" s="32"/>
      <c r="CM1163" s="32"/>
      <c r="CN1163" s="32"/>
      <c r="CO1163" s="32"/>
      <c r="CP1163" s="32"/>
      <c r="CQ1163" s="32"/>
      <c r="CR1163" s="32"/>
      <c r="CS1163" s="32"/>
      <c r="CT1163" s="32"/>
      <c r="CU1163" s="32"/>
      <c r="CV1163" s="32"/>
      <c r="CW1163" s="32"/>
    </row>
    <row r="1164" spans="15:101" s="26" customFormat="1" x14ac:dyDescent="0.3">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c r="CP1164" s="32"/>
      <c r="CQ1164" s="32"/>
      <c r="CR1164" s="32"/>
      <c r="CS1164" s="32"/>
      <c r="CT1164" s="32"/>
      <c r="CU1164" s="32"/>
      <c r="CV1164" s="32"/>
      <c r="CW1164" s="32"/>
    </row>
    <row r="1165" spans="15:101" s="26" customFormat="1" x14ac:dyDescent="0.3">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c r="CP1165" s="32"/>
      <c r="CQ1165" s="32"/>
      <c r="CR1165" s="32"/>
      <c r="CS1165" s="32"/>
      <c r="CT1165" s="32"/>
      <c r="CU1165" s="32"/>
      <c r="CV1165" s="32"/>
      <c r="CW1165" s="32"/>
    </row>
    <row r="1166" spans="15:101" s="26" customFormat="1" x14ac:dyDescent="0.3">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row>
    <row r="1167" spans="15:101" s="26" customFormat="1" x14ac:dyDescent="0.3">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c r="AZ1167" s="32"/>
      <c r="BA1167" s="32"/>
      <c r="BB1167" s="32"/>
      <c r="BC1167" s="32"/>
      <c r="BD1167" s="32"/>
      <c r="BE1167" s="32"/>
      <c r="BF1167" s="32"/>
      <c r="BG1167" s="32"/>
      <c r="BH1167" s="32"/>
      <c r="BI1167" s="32"/>
      <c r="BJ1167" s="32"/>
      <c r="BK1167" s="32"/>
      <c r="BL1167" s="32"/>
      <c r="BM1167" s="32"/>
      <c r="BN1167" s="32"/>
      <c r="BO1167" s="32"/>
      <c r="BP1167" s="32"/>
      <c r="BQ1167" s="32"/>
      <c r="BR1167" s="32"/>
      <c r="BS1167" s="32"/>
      <c r="BT1167" s="32"/>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row>
    <row r="1168" spans="15:101" s="26" customFormat="1" x14ac:dyDescent="0.3">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c r="AZ1168" s="32"/>
      <c r="BA1168" s="32"/>
      <c r="BB1168" s="32"/>
      <c r="BC1168" s="32"/>
      <c r="BD1168" s="32"/>
      <c r="BE1168" s="32"/>
      <c r="BF1168" s="32"/>
      <c r="BG1168" s="32"/>
      <c r="BH1168" s="32"/>
      <c r="BI1168" s="32"/>
      <c r="BJ1168" s="32"/>
      <c r="BK1168" s="32"/>
      <c r="BL1168" s="32"/>
      <c r="BM1168" s="32"/>
      <c r="BN1168" s="32"/>
      <c r="BO1168" s="32"/>
      <c r="BP1168" s="32"/>
      <c r="BQ1168" s="32"/>
      <c r="BR1168" s="32"/>
      <c r="BS1168" s="32"/>
      <c r="BT1168" s="32"/>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row>
    <row r="1169" spans="15:101" s="26" customFormat="1" x14ac:dyDescent="0.3">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c r="AZ1169" s="32"/>
      <c r="BA1169" s="32"/>
      <c r="BB1169" s="32"/>
      <c r="BC1169" s="32"/>
      <c r="BD1169" s="32"/>
      <c r="BE1169" s="32"/>
      <c r="BF1169" s="32"/>
      <c r="BG1169" s="32"/>
      <c r="BH1169" s="32"/>
      <c r="BI1169" s="32"/>
      <c r="BJ1169" s="32"/>
      <c r="BK1169" s="32"/>
      <c r="BL1169" s="32"/>
      <c r="BM1169" s="32"/>
      <c r="BN1169" s="32"/>
      <c r="BO1169" s="32"/>
      <c r="BP1169" s="32"/>
      <c r="BQ1169" s="32"/>
      <c r="BR1169" s="32"/>
      <c r="BS1169" s="32"/>
      <c r="BT1169" s="32"/>
      <c r="BU1169" s="32"/>
      <c r="BV1169" s="32"/>
      <c r="BW1169" s="32"/>
      <c r="BX1169" s="32"/>
      <c r="BY1169" s="32"/>
      <c r="BZ1169" s="32"/>
      <c r="CA1169" s="32"/>
      <c r="CB1169" s="32"/>
      <c r="CC1169" s="32"/>
      <c r="CD1169" s="32"/>
      <c r="CE1169" s="32"/>
      <c r="CF1169" s="32"/>
      <c r="CG1169" s="32"/>
      <c r="CH1169" s="32"/>
      <c r="CI1169" s="32"/>
      <c r="CJ1169" s="32"/>
      <c r="CK1169" s="32"/>
      <c r="CL1169" s="32"/>
      <c r="CM1169" s="32"/>
      <c r="CN1169" s="32"/>
      <c r="CO1169" s="32"/>
      <c r="CP1169" s="32"/>
      <c r="CQ1169" s="32"/>
      <c r="CR1169" s="32"/>
      <c r="CS1169" s="32"/>
      <c r="CT1169" s="32"/>
      <c r="CU1169" s="32"/>
      <c r="CV1169" s="32"/>
      <c r="CW1169" s="32"/>
    </row>
    <row r="1170" spans="15:101" s="26" customFormat="1" x14ac:dyDescent="0.3">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c r="AZ1170" s="32"/>
      <c r="BA1170" s="32"/>
      <c r="BB1170" s="32"/>
      <c r="BC1170" s="32"/>
      <c r="BD1170" s="32"/>
      <c r="BE1170" s="32"/>
      <c r="BF1170" s="32"/>
      <c r="BG1170" s="32"/>
      <c r="BH1170" s="32"/>
      <c r="BI1170" s="32"/>
      <c r="BJ1170" s="32"/>
      <c r="BK1170" s="32"/>
      <c r="BL1170" s="32"/>
      <c r="BM1170" s="32"/>
      <c r="BN1170" s="32"/>
      <c r="BO1170" s="32"/>
      <c r="BP1170" s="32"/>
      <c r="BQ1170" s="32"/>
      <c r="BR1170" s="32"/>
      <c r="BS1170" s="32"/>
      <c r="BT1170" s="32"/>
      <c r="BU1170" s="32"/>
      <c r="BV1170" s="32"/>
      <c r="BW1170" s="32"/>
      <c r="BX1170" s="32"/>
      <c r="BY1170" s="32"/>
      <c r="BZ1170" s="32"/>
      <c r="CA1170" s="32"/>
      <c r="CB1170" s="32"/>
      <c r="CC1170" s="32"/>
      <c r="CD1170" s="32"/>
      <c r="CE1170" s="32"/>
      <c r="CF1170" s="32"/>
      <c r="CG1170" s="32"/>
      <c r="CH1170" s="32"/>
      <c r="CI1170" s="32"/>
      <c r="CJ1170" s="32"/>
      <c r="CK1170" s="32"/>
      <c r="CL1170" s="32"/>
      <c r="CM1170" s="32"/>
      <c r="CN1170" s="32"/>
      <c r="CO1170" s="32"/>
      <c r="CP1170" s="32"/>
      <c r="CQ1170" s="32"/>
      <c r="CR1170" s="32"/>
      <c r="CS1170" s="32"/>
      <c r="CT1170" s="32"/>
      <c r="CU1170" s="32"/>
      <c r="CV1170" s="32"/>
      <c r="CW1170" s="32"/>
    </row>
    <row r="1171" spans="15:101" s="26" customFormat="1" x14ac:dyDescent="0.3">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c r="AZ1171" s="32"/>
      <c r="BA1171" s="32"/>
      <c r="BB1171" s="32"/>
      <c r="BC1171" s="32"/>
      <c r="BD1171" s="32"/>
      <c r="BE1171" s="32"/>
      <c r="BF1171" s="32"/>
      <c r="BG1171" s="32"/>
      <c r="BH1171" s="32"/>
      <c r="BI1171" s="32"/>
      <c r="BJ1171" s="32"/>
      <c r="BK1171" s="32"/>
      <c r="BL1171" s="32"/>
      <c r="BM1171" s="32"/>
      <c r="BN1171" s="32"/>
      <c r="BO1171" s="32"/>
      <c r="BP1171" s="32"/>
      <c r="BQ1171" s="32"/>
      <c r="BR1171" s="32"/>
      <c r="BS1171" s="32"/>
      <c r="BT1171" s="32"/>
      <c r="BU1171" s="32"/>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row>
    <row r="1172" spans="15:101" s="26" customFormat="1" x14ac:dyDescent="0.3">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c r="AZ1172" s="32"/>
      <c r="BA1172" s="32"/>
      <c r="BB1172" s="32"/>
      <c r="BC1172" s="32"/>
      <c r="BD1172" s="32"/>
      <c r="BE1172" s="32"/>
      <c r="BF1172" s="32"/>
      <c r="BG1172" s="32"/>
      <c r="BH1172" s="32"/>
      <c r="BI1172" s="32"/>
      <c r="BJ1172" s="32"/>
      <c r="BK1172" s="32"/>
      <c r="BL1172" s="32"/>
      <c r="BM1172" s="32"/>
      <c r="BN1172" s="32"/>
      <c r="BO1172" s="32"/>
      <c r="BP1172" s="32"/>
      <c r="BQ1172" s="32"/>
      <c r="BR1172" s="32"/>
      <c r="BS1172" s="32"/>
      <c r="BT1172" s="32"/>
      <c r="BU1172" s="32"/>
      <c r="BV1172" s="32"/>
      <c r="BW1172" s="32"/>
      <c r="BX1172" s="32"/>
      <c r="BY1172" s="32"/>
      <c r="BZ1172" s="32"/>
      <c r="CA1172" s="32"/>
      <c r="CB1172" s="32"/>
      <c r="CC1172" s="32"/>
      <c r="CD1172" s="32"/>
      <c r="CE1172" s="32"/>
      <c r="CF1172" s="32"/>
      <c r="CG1172" s="32"/>
      <c r="CH1172" s="32"/>
      <c r="CI1172" s="32"/>
      <c r="CJ1172" s="32"/>
      <c r="CK1172" s="32"/>
      <c r="CL1172" s="32"/>
      <c r="CM1172" s="32"/>
      <c r="CN1172" s="32"/>
      <c r="CO1172" s="32"/>
      <c r="CP1172" s="32"/>
      <c r="CQ1172" s="32"/>
      <c r="CR1172" s="32"/>
      <c r="CS1172" s="32"/>
      <c r="CT1172" s="32"/>
      <c r="CU1172" s="32"/>
      <c r="CV1172" s="32"/>
      <c r="CW1172" s="32"/>
    </row>
    <row r="1173" spans="15:101" s="26" customFormat="1" x14ac:dyDescent="0.3">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c r="AZ1173" s="32"/>
      <c r="BA1173" s="32"/>
      <c r="BB1173" s="32"/>
      <c r="BC1173" s="32"/>
      <c r="BD1173" s="32"/>
      <c r="BE1173" s="32"/>
      <c r="BF1173" s="32"/>
      <c r="BG1173" s="32"/>
      <c r="BH1173" s="32"/>
      <c r="BI1173" s="32"/>
      <c r="BJ1173" s="32"/>
      <c r="BK1173" s="32"/>
      <c r="BL1173" s="32"/>
      <c r="BM1173" s="32"/>
      <c r="BN1173" s="32"/>
      <c r="BO1173" s="32"/>
      <c r="BP1173" s="32"/>
      <c r="BQ1173" s="32"/>
      <c r="BR1173" s="32"/>
      <c r="BS1173" s="32"/>
      <c r="BT1173" s="32"/>
      <c r="BU1173" s="32"/>
      <c r="BV1173" s="32"/>
      <c r="BW1173" s="32"/>
      <c r="BX1173" s="32"/>
      <c r="BY1173" s="32"/>
      <c r="BZ1173" s="32"/>
      <c r="CA1173" s="32"/>
      <c r="CB1173" s="32"/>
      <c r="CC1173" s="32"/>
      <c r="CD1173" s="32"/>
      <c r="CE1173" s="32"/>
      <c r="CF1173" s="32"/>
      <c r="CG1173" s="32"/>
      <c r="CH1173" s="32"/>
      <c r="CI1173" s="32"/>
      <c r="CJ1173" s="32"/>
      <c r="CK1173" s="32"/>
      <c r="CL1173" s="32"/>
      <c r="CM1173" s="32"/>
      <c r="CN1173" s="32"/>
      <c r="CO1173" s="32"/>
      <c r="CP1173" s="32"/>
      <c r="CQ1173" s="32"/>
      <c r="CR1173" s="32"/>
      <c r="CS1173" s="32"/>
      <c r="CT1173" s="32"/>
      <c r="CU1173" s="32"/>
      <c r="CV1173" s="32"/>
      <c r="CW1173" s="32"/>
    </row>
    <row r="1174" spans="15:101" s="26" customFormat="1" x14ac:dyDescent="0.3">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row>
    <row r="1175" spans="15:101" s="26" customFormat="1" x14ac:dyDescent="0.3">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c r="AZ1175" s="32"/>
      <c r="BA1175" s="32"/>
      <c r="BB1175" s="32"/>
      <c r="BC1175" s="32"/>
      <c r="BD1175" s="32"/>
      <c r="BE1175" s="32"/>
      <c r="BF1175" s="32"/>
      <c r="BG1175" s="32"/>
      <c r="BH1175" s="32"/>
      <c r="BI1175" s="32"/>
      <c r="BJ1175" s="32"/>
      <c r="BK1175" s="32"/>
      <c r="BL1175" s="32"/>
      <c r="BM1175" s="32"/>
      <c r="BN1175" s="32"/>
      <c r="BO1175" s="32"/>
      <c r="BP1175" s="32"/>
      <c r="BQ1175" s="32"/>
      <c r="BR1175" s="32"/>
      <c r="BS1175" s="32"/>
      <c r="BT1175" s="32"/>
      <c r="BU1175" s="32"/>
      <c r="BV1175" s="32"/>
      <c r="BW1175" s="32"/>
      <c r="BX1175" s="32"/>
      <c r="BY1175" s="32"/>
      <c r="BZ1175" s="32"/>
      <c r="CA1175" s="32"/>
      <c r="CB1175" s="32"/>
      <c r="CC1175" s="32"/>
      <c r="CD1175" s="32"/>
      <c r="CE1175" s="32"/>
      <c r="CF1175" s="32"/>
      <c r="CG1175" s="32"/>
      <c r="CH1175" s="32"/>
      <c r="CI1175" s="32"/>
      <c r="CJ1175" s="32"/>
      <c r="CK1175" s="32"/>
      <c r="CL1175" s="32"/>
      <c r="CM1175" s="32"/>
      <c r="CN1175" s="32"/>
      <c r="CO1175" s="32"/>
      <c r="CP1175" s="32"/>
      <c r="CQ1175" s="32"/>
      <c r="CR1175" s="32"/>
      <c r="CS1175" s="32"/>
      <c r="CT1175" s="32"/>
      <c r="CU1175" s="32"/>
      <c r="CV1175" s="32"/>
      <c r="CW1175" s="32"/>
    </row>
    <row r="1176" spans="15:101" s="26" customFormat="1" x14ac:dyDescent="0.3">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c r="AZ1176" s="32"/>
      <c r="BA1176" s="32"/>
      <c r="BB1176" s="32"/>
      <c r="BC1176" s="32"/>
      <c r="BD1176" s="32"/>
      <c r="BE1176" s="32"/>
      <c r="BF1176" s="32"/>
      <c r="BG1176" s="32"/>
      <c r="BH1176" s="32"/>
      <c r="BI1176" s="32"/>
      <c r="BJ1176" s="32"/>
      <c r="BK1176" s="32"/>
      <c r="BL1176" s="32"/>
      <c r="BM1176" s="32"/>
      <c r="BN1176" s="32"/>
      <c r="BO1176" s="32"/>
      <c r="BP1176" s="32"/>
      <c r="BQ1176" s="32"/>
      <c r="BR1176" s="32"/>
      <c r="BS1176" s="32"/>
      <c r="BT1176" s="32"/>
      <c r="BU1176" s="32"/>
      <c r="BV1176" s="32"/>
      <c r="BW1176" s="32"/>
      <c r="BX1176" s="32"/>
      <c r="BY1176" s="32"/>
      <c r="BZ1176" s="32"/>
      <c r="CA1176" s="32"/>
      <c r="CB1176" s="32"/>
      <c r="CC1176" s="32"/>
      <c r="CD1176" s="32"/>
      <c r="CE1176" s="32"/>
      <c r="CF1176" s="32"/>
      <c r="CG1176" s="32"/>
      <c r="CH1176" s="32"/>
      <c r="CI1176" s="32"/>
      <c r="CJ1176" s="32"/>
      <c r="CK1176" s="32"/>
      <c r="CL1176" s="32"/>
      <c r="CM1176" s="32"/>
      <c r="CN1176" s="32"/>
      <c r="CO1176" s="32"/>
      <c r="CP1176" s="32"/>
      <c r="CQ1176" s="32"/>
      <c r="CR1176" s="32"/>
      <c r="CS1176" s="32"/>
      <c r="CT1176" s="32"/>
      <c r="CU1176" s="32"/>
      <c r="CV1176" s="32"/>
      <c r="CW1176" s="32"/>
    </row>
    <row r="1177" spans="15:101" s="26" customFormat="1" x14ac:dyDescent="0.3">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c r="AZ1177" s="32"/>
      <c r="BA1177" s="32"/>
      <c r="BB1177" s="32"/>
      <c r="BC1177" s="32"/>
      <c r="BD1177" s="32"/>
      <c r="BE1177" s="32"/>
      <c r="BF1177" s="32"/>
      <c r="BG1177" s="32"/>
      <c r="BH1177" s="32"/>
      <c r="BI1177" s="32"/>
      <c r="BJ1177" s="32"/>
      <c r="BK1177" s="32"/>
      <c r="BL1177" s="32"/>
      <c r="BM1177" s="32"/>
      <c r="BN1177" s="32"/>
      <c r="BO1177" s="32"/>
      <c r="BP1177" s="32"/>
      <c r="BQ1177" s="32"/>
      <c r="BR1177" s="32"/>
      <c r="BS1177" s="32"/>
      <c r="BT1177" s="32"/>
      <c r="BU1177" s="32"/>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row>
    <row r="1178" spans="15:101" s="26" customFormat="1" x14ac:dyDescent="0.3">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c r="AZ1178" s="32"/>
      <c r="BA1178" s="32"/>
      <c r="BB1178" s="32"/>
      <c r="BC1178" s="32"/>
      <c r="BD1178" s="32"/>
      <c r="BE1178" s="32"/>
      <c r="BF1178" s="32"/>
      <c r="BG1178" s="32"/>
      <c r="BH1178" s="32"/>
      <c r="BI1178" s="32"/>
      <c r="BJ1178" s="32"/>
      <c r="BK1178" s="32"/>
      <c r="BL1178" s="32"/>
      <c r="BM1178" s="32"/>
      <c r="BN1178" s="32"/>
      <c r="BO1178" s="32"/>
      <c r="BP1178" s="32"/>
      <c r="BQ1178" s="32"/>
      <c r="BR1178" s="32"/>
      <c r="BS1178" s="32"/>
      <c r="BT1178" s="32"/>
      <c r="BU1178" s="32"/>
      <c r="BV1178" s="32"/>
      <c r="BW1178" s="32"/>
      <c r="BX1178" s="32"/>
      <c r="BY1178" s="32"/>
      <c r="BZ1178" s="32"/>
      <c r="CA1178" s="32"/>
      <c r="CB1178" s="32"/>
      <c r="CC1178" s="32"/>
      <c r="CD1178" s="32"/>
      <c r="CE1178" s="32"/>
      <c r="CF1178" s="32"/>
      <c r="CG1178" s="32"/>
      <c r="CH1178" s="32"/>
      <c r="CI1178" s="32"/>
      <c r="CJ1178" s="32"/>
      <c r="CK1178" s="32"/>
      <c r="CL1178" s="32"/>
      <c r="CM1178" s="32"/>
      <c r="CN1178" s="32"/>
      <c r="CO1178" s="32"/>
      <c r="CP1178" s="32"/>
      <c r="CQ1178" s="32"/>
      <c r="CR1178" s="32"/>
      <c r="CS1178" s="32"/>
      <c r="CT1178" s="32"/>
      <c r="CU1178" s="32"/>
      <c r="CV1178" s="32"/>
      <c r="CW1178" s="32"/>
    </row>
    <row r="1179" spans="15:101" s="26" customFormat="1" x14ac:dyDescent="0.3">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c r="AZ1179" s="32"/>
      <c r="BA1179" s="32"/>
      <c r="BB1179" s="32"/>
      <c r="BC1179" s="32"/>
      <c r="BD1179" s="32"/>
      <c r="BE1179" s="32"/>
      <c r="BF1179" s="32"/>
      <c r="BG1179" s="32"/>
      <c r="BH1179" s="32"/>
      <c r="BI1179" s="32"/>
      <c r="BJ1179" s="32"/>
      <c r="BK1179" s="32"/>
      <c r="BL1179" s="32"/>
      <c r="BM1179" s="32"/>
      <c r="BN1179" s="32"/>
      <c r="BO1179" s="32"/>
      <c r="BP1179" s="32"/>
      <c r="BQ1179" s="32"/>
      <c r="BR1179" s="32"/>
      <c r="BS1179" s="32"/>
      <c r="BT1179" s="32"/>
      <c r="BU1179" s="32"/>
      <c r="BV1179" s="32"/>
      <c r="BW1179" s="32"/>
      <c r="BX1179" s="32"/>
      <c r="BY1179" s="32"/>
      <c r="BZ1179" s="32"/>
      <c r="CA1179" s="32"/>
      <c r="CB1179" s="32"/>
      <c r="CC1179" s="32"/>
      <c r="CD1179" s="32"/>
      <c r="CE1179" s="32"/>
      <c r="CF1179" s="32"/>
      <c r="CG1179" s="32"/>
      <c r="CH1179" s="32"/>
      <c r="CI1179" s="32"/>
      <c r="CJ1179" s="32"/>
      <c r="CK1179" s="32"/>
      <c r="CL1179" s="32"/>
      <c r="CM1179" s="32"/>
      <c r="CN1179" s="32"/>
      <c r="CO1179" s="32"/>
      <c r="CP1179" s="32"/>
      <c r="CQ1179" s="32"/>
      <c r="CR1179" s="32"/>
      <c r="CS1179" s="32"/>
      <c r="CT1179" s="32"/>
      <c r="CU1179" s="32"/>
      <c r="CV1179" s="32"/>
      <c r="CW1179" s="32"/>
    </row>
    <row r="1180" spans="15:101" s="26" customFormat="1" x14ac:dyDescent="0.3">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c r="AZ1180" s="32"/>
      <c r="BA1180" s="32"/>
      <c r="BB1180" s="32"/>
      <c r="BC1180" s="32"/>
      <c r="BD1180" s="32"/>
      <c r="BE1180" s="32"/>
      <c r="BF1180" s="32"/>
      <c r="BG1180" s="32"/>
      <c r="BH1180" s="32"/>
      <c r="BI1180" s="32"/>
      <c r="BJ1180" s="32"/>
      <c r="BK1180" s="32"/>
      <c r="BL1180" s="32"/>
      <c r="BM1180" s="32"/>
      <c r="BN1180" s="32"/>
      <c r="BO1180" s="32"/>
      <c r="BP1180" s="32"/>
      <c r="BQ1180" s="32"/>
      <c r="BR1180" s="32"/>
      <c r="BS1180" s="32"/>
      <c r="BT1180" s="32"/>
      <c r="BU1180" s="32"/>
      <c r="BV1180" s="32"/>
      <c r="BW1180" s="32"/>
      <c r="BX1180" s="32"/>
      <c r="BY1180" s="32"/>
      <c r="BZ1180" s="32"/>
      <c r="CA1180" s="32"/>
      <c r="CB1180" s="32"/>
      <c r="CC1180" s="32"/>
      <c r="CD1180" s="32"/>
      <c r="CE1180" s="32"/>
      <c r="CF1180" s="32"/>
      <c r="CG1180" s="32"/>
      <c r="CH1180" s="32"/>
      <c r="CI1180" s="32"/>
      <c r="CJ1180" s="32"/>
      <c r="CK1180" s="32"/>
      <c r="CL1180" s="32"/>
      <c r="CM1180" s="32"/>
      <c r="CN1180" s="32"/>
      <c r="CO1180" s="32"/>
      <c r="CP1180" s="32"/>
      <c r="CQ1180" s="32"/>
      <c r="CR1180" s="32"/>
      <c r="CS1180" s="32"/>
      <c r="CT1180" s="32"/>
      <c r="CU1180" s="32"/>
      <c r="CV1180" s="32"/>
      <c r="CW1180" s="32"/>
    </row>
    <row r="1181" spans="15:101" s="26" customFormat="1" x14ac:dyDescent="0.3">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c r="AZ1181" s="32"/>
      <c r="BA1181" s="32"/>
      <c r="BB1181" s="32"/>
      <c r="BC1181" s="32"/>
      <c r="BD1181" s="32"/>
      <c r="BE1181" s="32"/>
      <c r="BF1181" s="32"/>
      <c r="BG1181" s="32"/>
      <c r="BH1181" s="32"/>
      <c r="BI1181" s="32"/>
      <c r="BJ1181" s="32"/>
      <c r="BK1181" s="32"/>
      <c r="BL1181" s="32"/>
      <c r="BM1181" s="32"/>
      <c r="BN1181" s="32"/>
      <c r="BO1181" s="32"/>
      <c r="BP1181" s="32"/>
      <c r="BQ1181" s="32"/>
      <c r="BR1181" s="32"/>
      <c r="BS1181" s="32"/>
      <c r="BT1181" s="32"/>
      <c r="BU1181" s="32"/>
      <c r="BV1181" s="32"/>
      <c r="BW1181" s="32"/>
      <c r="BX1181" s="32"/>
      <c r="BY1181" s="32"/>
      <c r="BZ1181" s="32"/>
      <c r="CA1181" s="32"/>
      <c r="CB1181" s="32"/>
      <c r="CC1181" s="32"/>
      <c r="CD1181" s="32"/>
      <c r="CE1181" s="32"/>
      <c r="CF1181" s="32"/>
      <c r="CG1181" s="32"/>
      <c r="CH1181" s="32"/>
      <c r="CI1181" s="32"/>
      <c r="CJ1181" s="32"/>
      <c r="CK1181" s="32"/>
      <c r="CL1181" s="32"/>
      <c r="CM1181" s="32"/>
      <c r="CN1181" s="32"/>
      <c r="CO1181" s="32"/>
      <c r="CP1181" s="32"/>
      <c r="CQ1181" s="32"/>
      <c r="CR1181" s="32"/>
      <c r="CS1181" s="32"/>
      <c r="CT1181" s="32"/>
      <c r="CU1181" s="32"/>
      <c r="CV1181" s="32"/>
      <c r="CW1181" s="32"/>
    </row>
    <row r="1182" spans="15:101" s="26" customFormat="1" x14ac:dyDescent="0.3">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row>
    <row r="1183" spans="15:101" s="26" customFormat="1" x14ac:dyDescent="0.3">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c r="CP1183" s="32"/>
      <c r="CQ1183" s="32"/>
      <c r="CR1183" s="32"/>
      <c r="CS1183" s="32"/>
      <c r="CT1183" s="32"/>
      <c r="CU1183" s="32"/>
      <c r="CV1183" s="32"/>
      <c r="CW1183" s="32"/>
    </row>
    <row r="1184" spans="15:101" s="26" customFormat="1" x14ac:dyDescent="0.3">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c r="AZ1184" s="32"/>
      <c r="BA1184" s="32"/>
      <c r="BB1184" s="32"/>
      <c r="BC1184" s="32"/>
      <c r="BD1184" s="32"/>
      <c r="BE1184" s="32"/>
      <c r="BF1184" s="32"/>
      <c r="BG1184" s="32"/>
      <c r="BH1184" s="32"/>
      <c r="BI1184" s="32"/>
      <c r="BJ1184" s="32"/>
      <c r="BK1184" s="32"/>
      <c r="BL1184" s="32"/>
      <c r="BM1184" s="32"/>
      <c r="BN1184" s="32"/>
      <c r="BO1184" s="32"/>
      <c r="BP1184" s="32"/>
      <c r="BQ1184" s="32"/>
      <c r="BR1184" s="32"/>
      <c r="BS1184" s="32"/>
      <c r="BT1184" s="32"/>
      <c r="BU1184" s="32"/>
      <c r="BV1184" s="32"/>
      <c r="BW1184" s="32"/>
      <c r="BX1184" s="32"/>
      <c r="BY1184" s="32"/>
      <c r="BZ1184" s="32"/>
      <c r="CA1184" s="32"/>
      <c r="CB1184" s="32"/>
      <c r="CC1184" s="32"/>
      <c r="CD1184" s="32"/>
      <c r="CE1184" s="32"/>
      <c r="CF1184" s="32"/>
      <c r="CG1184" s="32"/>
      <c r="CH1184" s="32"/>
      <c r="CI1184" s="32"/>
      <c r="CJ1184" s="32"/>
      <c r="CK1184" s="32"/>
      <c r="CL1184" s="32"/>
      <c r="CM1184" s="32"/>
      <c r="CN1184" s="32"/>
      <c r="CO1184" s="32"/>
      <c r="CP1184" s="32"/>
      <c r="CQ1184" s="32"/>
      <c r="CR1184" s="32"/>
      <c r="CS1184" s="32"/>
      <c r="CT1184" s="32"/>
      <c r="CU1184" s="32"/>
      <c r="CV1184" s="32"/>
      <c r="CW1184" s="32"/>
    </row>
    <row r="1185" spans="15:101" s="26" customFormat="1" x14ac:dyDescent="0.3">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c r="AZ1185" s="32"/>
      <c r="BA1185" s="32"/>
      <c r="BB1185" s="32"/>
      <c r="BC1185" s="32"/>
      <c r="BD1185" s="32"/>
      <c r="BE1185" s="32"/>
      <c r="BF1185" s="32"/>
      <c r="BG1185" s="32"/>
      <c r="BH1185" s="32"/>
      <c r="BI1185" s="32"/>
      <c r="BJ1185" s="32"/>
      <c r="BK1185" s="32"/>
      <c r="BL1185" s="32"/>
      <c r="BM1185" s="32"/>
      <c r="BN1185" s="32"/>
      <c r="BO1185" s="32"/>
      <c r="BP1185" s="32"/>
      <c r="BQ1185" s="32"/>
      <c r="BR1185" s="32"/>
      <c r="BS1185" s="32"/>
      <c r="BT1185" s="32"/>
      <c r="BU1185" s="32"/>
      <c r="BV1185" s="32"/>
      <c r="BW1185" s="32"/>
      <c r="BX1185" s="32"/>
      <c r="BY1185" s="32"/>
      <c r="BZ1185" s="32"/>
      <c r="CA1185" s="32"/>
      <c r="CB1185" s="32"/>
      <c r="CC1185" s="32"/>
      <c r="CD1185" s="32"/>
      <c r="CE1185" s="32"/>
      <c r="CF1185" s="32"/>
      <c r="CG1185" s="32"/>
      <c r="CH1185" s="32"/>
      <c r="CI1185" s="32"/>
      <c r="CJ1185" s="32"/>
      <c r="CK1185" s="32"/>
      <c r="CL1185" s="32"/>
      <c r="CM1185" s="32"/>
      <c r="CN1185" s="32"/>
      <c r="CO1185" s="32"/>
      <c r="CP1185" s="32"/>
      <c r="CQ1185" s="32"/>
      <c r="CR1185" s="32"/>
      <c r="CS1185" s="32"/>
      <c r="CT1185" s="32"/>
      <c r="CU1185" s="32"/>
      <c r="CV1185" s="32"/>
      <c r="CW1185" s="32"/>
    </row>
    <row r="1186" spans="15:101" s="26" customFormat="1" x14ac:dyDescent="0.3">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c r="AZ1186" s="32"/>
      <c r="BA1186" s="32"/>
      <c r="BB1186" s="32"/>
      <c r="BC1186" s="32"/>
      <c r="BD1186" s="32"/>
      <c r="BE1186" s="32"/>
      <c r="BF1186" s="32"/>
      <c r="BG1186" s="32"/>
      <c r="BH1186" s="32"/>
      <c r="BI1186" s="32"/>
      <c r="BJ1186" s="32"/>
      <c r="BK1186" s="32"/>
      <c r="BL1186" s="32"/>
      <c r="BM1186" s="32"/>
      <c r="BN1186" s="32"/>
      <c r="BO1186" s="32"/>
      <c r="BP1186" s="32"/>
      <c r="BQ1186" s="32"/>
      <c r="BR1186" s="32"/>
      <c r="BS1186" s="32"/>
      <c r="BT1186" s="32"/>
      <c r="BU1186" s="32"/>
      <c r="BV1186" s="32"/>
      <c r="BW1186" s="32"/>
      <c r="BX1186" s="32"/>
      <c r="BY1186" s="32"/>
      <c r="BZ1186" s="32"/>
      <c r="CA1186" s="32"/>
      <c r="CB1186" s="32"/>
      <c r="CC1186" s="32"/>
      <c r="CD1186" s="32"/>
      <c r="CE1186" s="32"/>
      <c r="CF1186" s="32"/>
      <c r="CG1186" s="32"/>
      <c r="CH1186" s="32"/>
      <c r="CI1186" s="32"/>
      <c r="CJ1186" s="32"/>
      <c r="CK1186" s="32"/>
      <c r="CL1186" s="32"/>
      <c r="CM1186" s="32"/>
      <c r="CN1186" s="32"/>
      <c r="CO1186" s="32"/>
      <c r="CP1186" s="32"/>
      <c r="CQ1186" s="32"/>
      <c r="CR1186" s="32"/>
      <c r="CS1186" s="32"/>
      <c r="CT1186" s="32"/>
      <c r="CU1186" s="32"/>
      <c r="CV1186" s="32"/>
      <c r="CW1186" s="32"/>
    </row>
    <row r="1187" spans="15:101" s="26" customFormat="1" x14ac:dyDescent="0.3">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c r="AZ1187" s="32"/>
      <c r="BA1187" s="32"/>
      <c r="BB1187" s="32"/>
      <c r="BC1187" s="32"/>
      <c r="BD1187" s="32"/>
      <c r="BE1187" s="32"/>
      <c r="BF1187" s="32"/>
      <c r="BG1187" s="32"/>
      <c r="BH1187" s="32"/>
      <c r="BI1187" s="32"/>
      <c r="BJ1187" s="32"/>
      <c r="BK1187" s="32"/>
      <c r="BL1187" s="32"/>
      <c r="BM1187" s="32"/>
      <c r="BN1187" s="32"/>
      <c r="BO1187" s="32"/>
      <c r="BP1187" s="32"/>
      <c r="BQ1187" s="32"/>
      <c r="BR1187" s="32"/>
      <c r="BS1187" s="32"/>
      <c r="BT1187" s="32"/>
      <c r="BU1187" s="32"/>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row>
    <row r="1188" spans="15:101" s="26" customFormat="1" x14ac:dyDescent="0.3">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c r="AZ1188" s="32"/>
      <c r="BA1188" s="32"/>
      <c r="BB1188" s="32"/>
      <c r="BC1188" s="32"/>
      <c r="BD1188" s="32"/>
      <c r="BE1188" s="32"/>
      <c r="BF1188" s="32"/>
      <c r="BG1188" s="32"/>
      <c r="BH1188" s="32"/>
      <c r="BI1188" s="32"/>
      <c r="BJ1188" s="32"/>
      <c r="BK1188" s="32"/>
      <c r="BL1188" s="32"/>
      <c r="BM1188" s="32"/>
      <c r="BN1188" s="32"/>
      <c r="BO1188" s="32"/>
      <c r="BP1188" s="32"/>
      <c r="BQ1188" s="32"/>
      <c r="BR1188" s="32"/>
      <c r="BS1188" s="32"/>
      <c r="BT1188" s="32"/>
      <c r="BU1188" s="32"/>
      <c r="BV1188" s="32"/>
      <c r="BW1188" s="32"/>
      <c r="BX1188" s="32"/>
      <c r="BY1188" s="32"/>
      <c r="BZ1188" s="32"/>
      <c r="CA1188" s="32"/>
      <c r="CB1188" s="32"/>
      <c r="CC1188" s="32"/>
      <c r="CD1188" s="32"/>
      <c r="CE1188" s="32"/>
      <c r="CF1188" s="32"/>
      <c r="CG1188" s="32"/>
      <c r="CH1188" s="32"/>
      <c r="CI1188" s="32"/>
      <c r="CJ1188" s="32"/>
      <c r="CK1188" s="32"/>
      <c r="CL1188" s="32"/>
      <c r="CM1188" s="32"/>
      <c r="CN1188" s="32"/>
      <c r="CO1188" s="32"/>
      <c r="CP1188" s="32"/>
      <c r="CQ1188" s="32"/>
      <c r="CR1188" s="32"/>
      <c r="CS1188" s="32"/>
      <c r="CT1188" s="32"/>
      <c r="CU1188" s="32"/>
      <c r="CV1188" s="32"/>
      <c r="CW1188" s="32"/>
    </row>
    <row r="1189" spans="15:101" s="26" customFormat="1" x14ac:dyDescent="0.3">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c r="AZ1189" s="32"/>
      <c r="BA1189" s="32"/>
      <c r="BB1189" s="32"/>
      <c r="BC1189" s="32"/>
      <c r="BD1189" s="32"/>
      <c r="BE1189" s="32"/>
      <c r="BF1189" s="32"/>
      <c r="BG1189" s="32"/>
      <c r="BH1189" s="32"/>
      <c r="BI1189" s="32"/>
      <c r="BJ1189" s="32"/>
      <c r="BK1189" s="32"/>
      <c r="BL1189" s="32"/>
      <c r="BM1189" s="32"/>
      <c r="BN1189" s="32"/>
      <c r="BO1189" s="32"/>
      <c r="BP1189" s="32"/>
      <c r="BQ1189" s="32"/>
      <c r="BR1189" s="32"/>
      <c r="BS1189" s="32"/>
      <c r="BT1189" s="32"/>
      <c r="BU1189" s="32"/>
      <c r="BV1189" s="32"/>
      <c r="BW1189" s="32"/>
      <c r="BX1189" s="32"/>
      <c r="BY1189" s="32"/>
      <c r="BZ1189" s="32"/>
      <c r="CA1189" s="32"/>
      <c r="CB1189" s="32"/>
      <c r="CC1189" s="32"/>
      <c r="CD1189" s="32"/>
      <c r="CE1189" s="32"/>
      <c r="CF1189" s="32"/>
      <c r="CG1189" s="32"/>
      <c r="CH1189" s="32"/>
      <c r="CI1189" s="32"/>
      <c r="CJ1189" s="32"/>
      <c r="CK1189" s="32"/>
      <c r="CL1189" s="32"/>
      <c r="CM1189" s="32"/>
      <c r="CN1189" s="32"/>
      <c r="CO1189" s="32"/>
      <c r="CP1189" s="32"/>
      <c r="CQ1189" s="32"/>
      <c r="CR1189" s="32"/>
      <c r="CS1189" s="32"/>
      <c r="CT1189" s="32"/>
      <c r="CU1189" s="32"/>
      <c r="CV1189" s="32"/>
      <c r="CW1189" s="32"/>
    </row>
    <row r="1190" spans="15:101" s="26" customFormat="1" x14ac:dyDescent="0.3">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row>
    <row r="1191" spans="15:101" s="26" customFormat="1" x14ac:dyDescent="0.3">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row>
    <row r="1192" spans="15:101" s="26" customFormat="1" x14ac:dyDescent="0.3">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c r="CP1192" s="32"/>
      <c r="CQ1192" s="32"/>
      <c r="CR1192" s="32"/>
      <c r="CS1192" s="32"/>
      <c r="CT1192" s="32"/>
      <c r="CU1192" s="32"/>
      <c r="CV1192" s="32"/>
      <c r="CW1192" s="32"/>
    </row>
    <row r="1193" spans="15:101" s="26" customFormat="1" x14ac:dyDescent="0.3">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c r="AZ1193" s="32"/>
      <c r="BA1193" s="32"/>
      <c r="BB1193" s="32"/>
      <c r="BC1193" s="32"/>
      <c r="BD1193" s="32"/>
      <c r="BE1193" s="32"/>
      <c r="BF1193" s="32"/>
      <c r="BG1193" s="32"/>
      <c r="BH1193" s="32"/>
      <c r="BI1193" s="32"/>
      <c r="BJ1193" s="32"/>
      <c r="BK1193" s="32"/>
      <c r="BL1193" s="32"/>
      <c r="BM1193" s="32"/>
      <c r="BN1193" s="32"/>
      <c r="BO1193" s="32"/>
      <c r="BP1193" s="32"/>
      <c r="BQ1193" s="32"/>
      <c r="BR1193" s="32"/>
      <c r="BS1193" s="32"/>
      <c r="BT1193" s="32"/>
      <c r="BU1193" s="32"/>
      <c r="BV1193" s="32"/>
      <c r="BW1193" s="32"/>
      <c r="BX1193" s="32"/>
      <c r="BY1193" s="32"/>
      <c r="BZ1193" s="32"/>
      <c r="CA1193" s="32"/>
      <c r="CB1193" s="32"/>
      <c r="CC1193" s="32"/>
      <c r="CD1193" s="32"/>
      <c r="CE1193" s="32"/>
      <c r="CF1193" s="32"/>
      <c r="CG1193" s="32"/>
      <c r="CH1193" s="32"/>
      <c r="CI1193" s="32"/>
      <c r="CJ1193" s="32"/>
      <c r="CK1193" s="32"/>
      <c r="CL1193" s="32"/>
      <c r="CM1193" s="32"/>
      <c r="CN1193" s="32"/>
      <c r="CO1193" s="32"/>
      <c r="CP1193" s="32"/>
      <c r="CQ1193" s="32"/>
      <c r="CR1193" s="32"/>
      <c r="CS1193" s="32"/>
      <c r="CT1193" s="32"/>
      <c r="CU1193" s="32"/>
      <c r="CV1193" s="32"/>
      <c r="CW1193" s="32"/>
    </row>
    <row r="1194" spans="15:101" s="26" customFormat="1" x14ac:dyDescent="0.3">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c r="AZ1194" s="32"/>
      <c r="BA1194" s="32"/>
      <c r="BB1194" s="32"/>
      <c r="BC1194" s="32"/>
      <c r="BD1194" s="32"/>
      <c r="BE1194" s="32"/>
      <c r="BF1194" s="32"/>
      <c r="BG1194" s="32"/>
      <c r="BH1194" s="32"/>
      <c r="BI1194" s="32"/>
      <c r="BJ1194" s="32"/>
      <c r="BK1194" s="32"/>
      <c r="BL1194" s="32"/>
      <c r="BM1194" s="32"/>
      <c r="BN1194" s="32"/>
      <c r="BO1194" s="32"/>
      <c r="BP1194" s="32"/>
      <c r="BQ1194" s="32"/>
      <c r="BR1194" s="32"/>
      <c r="BS1194" s="32"/>
      <c r="BT1194" s="32"/>
      <c r="BU1194" s="32"/>
      <c r="BV1194" s="32"/>
      <c r="BW1194" s="32"/>
      <c r="BX1194" s="32"/>
      <c r="BY1194" s="32"/>
      <c r="BZ1194" s="32"/>
      <c r="CA1194" s="32"/>
      <c r="CB1194" s="32"/>
      <c r="CC1194" s="32"/>
      <c r="CD1194" s="32"/>
      <c r="CE1194" s="32"/>
      <c r="CF1194" s="32"/>
      <c r="CG1194" s="32"/>
      <c r="CH1194" s="32"/>
      <c r="CI1194" s="32"/>
      <c r="CJ1194" s="32"/>
      <c r="CK1194" s="32"/>
      <c r="CL1194" s="32"/>
      <c r="CM1194" s="32"/>
      <c r="CN1194" s="32"/>
      <c r="CO1194" s="32"/>
      <c r="CP1194" s="32"/>
      <c r="CQ1194" s="32"/>
      <c r="CR1194" s="32"/>
      <c r="CS1194" s="32"/>
      <c r="CT1194" s="32"/>
      <c r="CU1194" s="32"/>
      <c r="CV1194" s="32"/>
      <c r="CW1194" s="32"/>
    </row>
    <row r="1195" spans="15:101" s="26" customFormat="1" x14ac:dyDescent="0.3">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c r="AZ1195" s="32"/>
      <c r="BA1195" s="32"/>
      <c r="BB1195" s="32"/>
      <c r="BC1195" s="32"/>
      <c r="BD1195" s="32"/>
      <c r="BE1195" s="32"/>
      <c r="BF1195" s="32"/>
      <c r="BG1195" s="32"/>
      <c r="BH1195" s="32"/>
      <c r="BI1195" s="32"/>
      <c r="BJ1195" s="32"/>
      <c r="BK1195" s="32"/>
      <c r="BL1195" s="32"/>
      <c r="BM1195" s="32"/>
      <c r="BN1195" s="32"/>
      <c r="BO1195" s="32"/>
      <c r="BP1195" s="32"/>
      <c r="BQ1195" s="32"/>
      <c r="BR1195" s="32"/>
      <c r="BS1195" s="32"/>
      <c r="BT1195" s="32"/>
      <c r="BU1195" s="32"/>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row>
    <row r="1196" spans="15:101" s="26" customFormat="1" x14ac:dyDescent="0.3">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c r="AZ1196" s="32"/>
      <c r="BA1196" s="32"/>
      <c r="BB1196" s="32"/>
      <c r="BC1196" s="32"/>
      <c r="BD1196" s="32"/>
      <c r="BE1196" s="32"/>
      <c r="BF1196" s="32"/>
      <c r="BG1196" s="32"/>
      <c r="BH1196" s="32"/>
      <c r="BI1196" s="32"/>
      <c r="BJ1196" s="32"/>
      <c r="BK1196" s="32"/>
      <c r="BL1196" s="32"/>
      <c r="BM1196" s="32"/>
      <c r="BN1196" s="32"/>
      <c r="BO1196" s="32"/>
      <c r="BP1196" s="32"/>
      <c r="BQ1196" s="32"/>
      <c r="BR1196" s="32"/>
      <c r="BS1196" s="32"/>
      <c r="BT1196" s="32"/>
      <c r="BU1196" s="32"/>
      <c r="BV1196" s="32"/>
      <c r="BW1196" s="32"/>
      <c r="BX1196" s="32"/>
      <c r="BY1196" s="32"/>
      <c r="BZ1196" s="32"/>
      <c r="CA1196" s="32"/>
      <c r="CB1196" s="32"/>
      <c r="CC1196" s="32"/>
      <c r="CD1196" s="32"/>
      <c r="CE1196" s="32"/>
      <c r="CF1196" s="32"/>
      <c r="CG1196" s="32"/>
      <c r="CH1196" s="32"/>
      <c r="CI1196" s="32"/>
      <c r="CJ1196" s="32"/>
      <c r="CK1196" s="32"/>
      <c r="CL1196" s="32"/>
      <c r="CM1196" s="32"/>
      <c r="CN1196" s="32"/>
      <c r="CO1196" s="32"/>
      <c r="CP1196" s="32"/>
      <c r="CQ1196" s="32"/>
      <c r="CR1196" s="32"/>
      <c r="CS1196" s="32"/>
      <c r="CT1196" s="32"/>
      <c r="CU1196" s="32"/>
      <c r="CV1196" s="32"/>
      <c r="CW1196" s="32"/>
    </row>
    <row r="1197" spans="15:101" s="26" customFormat="1" x14ac:dyDescent="0.3">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c r="AZ1197" s="32"/>
      <c r="BA1197" s="32"/>
      <c r="BB1197" s="32"/>
      <c r="BC1197" s="32"/>
      <c r="BD1197" s="32"/>
      <c r="BE1197" s="32"/>
      <c r="BF1197" s="32"/>
      <c r="BG1197" s="32"/>
      <c r="BH1197" s="32"/>
      <c r="BI1197" s="32"/>
      <c r="BJ1197" s="32"/>
      <c r="BK1197" s="32"/>
      <c r="BL1197" s="32"/>
      <c r="BM1197" s="32"/>
      <c r="BN1197" s="32"/>
      <c r="BO1197" s="32"/>
      <c r="BP1197" s="32"/>
      <c r="BQ1197" s="32"/>
      <c r="BR1197" s="32"/>
      <c r="BS1197" s="32"/>
      <c r="BT1197" s="32"/>
      <c r="BU1197" s="32"/>
      <c r="BV1197" s="32"/>
      <c r="BW1197" s="32"/>
      <c r="BX1197" s="32"/>
      <c r="BY1197" s="32"/>
      <c r="BZ1197" s="32"/>
      <c r="CA1197" s="32"/>
      <c r="CB1197" s="32"/>
      <c r="CC1197" s="32"/>
      <c r="CD1197" s="32"/>
      <c r="CE1197" s="32"/>
      <c r="CF1197" s="32"/>
      <c r="CG1197" s="32"/>
      <c r="CH1197" s="32"/>
      <c r="CI1197" s="32"/>
      <c r="CJ1197" s="32"/>
      <c r="CK1197" s="32"/>
      <c r="CL1197" s="32"/>
      <c r="CM1197" s="32"/>
      <c r="CN1197" s="32"/>
      <c r="CO1197" s="32"/>
      <c r="CP1197" s="32"/>
      <c r="CQ1197" s="32"/>
      <c r="CR1197" s="32"/>
      <c r="CS1197" s="32"/>
      <c r="CT1197" s="32"/>
      <c r="CU1197" s="32"/>
      <c r="CV1197" s="32"/>
      <c r="CW1197" s="32"/>
    </row>
    <row r="1198" spans="15:101" s="26" customFormat="1" x14ac:dyDescent="0.3">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row>
    <row r="1199" spans="15:101" s="26" customFormat="1" x14ac:dyDescent="0.3">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c r="AZ1199" s="32"/>
      <c r="BA1199" s="32"/>
      <c r="BB1199" s="32"/>
      <c r="BC1199" s="32"/>
      <c r="BD1199" s="32"/>
      <c r="BE1199" s="32"/>
      <c r="BF1199" s="32"/>
      <c r="BG1199" s="32"/>
      <c r="BH1199" s="32"/>
      <c r="BI1199" s="32"/>
      <c r="BJ1199" s="32"/>
      <c r="BK1199" s="32"/>
      <c r="BL1199" s="32"/>
      <c r="BM1199" s="32"/>
      <c r="BN1199" s="32"/>
      <c r="BO1199" s="32"/>
      <c r="BP1199" s="32"/>
      <c r="BQ1199" s="32"/>
      <c r="BR1199" s="32"/>
      <c r="BS1199" s="32"/>
      <c r="BT1199" s="32"/>
      <c r="BU1199" s="32"/>
      <c r="BV1199" s="32"/>
      <c r="BW1199" s="32"/>
      <c r="BX1199" s="32"/>
      <c r="BY1199" s="32"/>
      <c r="BZ1199" s="32"/>
      <c r="CA1199" s="32"/>
      <c r="CB1199" s="32"/>
      <c r="CC1199" s="32"/>
      <c r="CD1199" s="32"/>
      <c r="CE1199" s="32"/>
      <c r="CF1199" s="32"/>
      <c r="CG1199" s="32"/>
      <c r="CH1199" s="32"/>
      <c r="CI1199" s="32"/>
      <c r="CJ1199" s="32"/>
      <c r="CK1199" s="32"/>
      <c r="CL1199" s="32"/>
      <c r="CM1199" s="32"/>
      <c r="CN1199" s="32"/>
      <c r="CO1199" s="32"/>
      <c r="CP1199" s="32"/>
      <c r="CQ1199" s="32"/>
      <c r="CR1199" s="32"/>
      <c r="CS1199" s="32"/>
      <c r="CT1199" s="32"/>
      <c r="CU1199" s="32"/>
      <c r="CV1199" s="32"/>
      <c r="CW1199" s="32"/>
    </row>
    <row r="1200" spans="15:101" s="26" customFormat="1" x14ac:dyDescent="0.3">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c r="AZ1200" s="32"/>
      <c r="BA1200" s="32"/>
      <c r="BB1200" s="32"/>
      <c r="BC1200" s="32"/>
      <c r="BD1200" s="32"/>
      <c r="BE1200" s="32"/>
      <c r="BF1200" s="32"/>
      <c r="BG1200" s="32"/>
      <c r="BH1200" s="32"/>
      <c r="BI1200" s="32"/>
      <c r="BJ1200" s="32"/>
      <c r="BK1200" s="32"/>
      <c r="BL1200" s="32"/>
      <c r="BM1200" s="32"/>
      <c r="BN1200" s="32"/>
      <c r="BO1200" s="32"/>
      <c r="BP1200" s="32"/>
      <c r="BQ1200" s="32"/>
      <c r="BR1200" s="32"/>
      <c r="BS1200" s="32"/>
      <c r="BT1200" s="32"/>
      <c r="BU1200" s="32"/>
      <c r="BV1200" s="32"/>
      <c r="BW1200" s="32"/>
      <c r="BX1200" s="32"/>
      <c r="BY1200" s="32"/>
      <c r="BZ1200" s="32"/>
      <c r="CA1200" s="32"/>
      <c r="CB1200" s="32"/>
      <c r="CC1200" s="32"/>
      <c r="CD1200" s="32"/>
      <c r="CE1200" s="32"/>
      <c r="CF1200" s="32"/>
      <c r="CG1200" s="32"/>
      <c r="CH1200" s="32"/>
      <c r="CI1200" s="32"/>
      <c r="CJ1200" s="32"/>
      <c r="CK1200" s="32"/>
      <c r="CL1200" s="32"/>
      <c r="CM1200" s="32"/>
      <c r="CN1200" s="32"/>
      <c r="CO1200" s="32"/>
      <c r="CP1200" s="32"/>
      <c r="CQ1200" s="32"/>
      <c r="CR1200" s="32"/>
      <c r="CS1200" s="32"/>
      <c r="CT1200" s="32"/>
      <c r="CU1200" s="32"/>
      <c r="CV1200" s="32"/>
      <c r="CW1200" s="32"/>
    </row>
    <row r="1201" spans="15:101" s="26" customFormat="1" x14ac:dyDescent="0.3">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c r="AZ1201" s="32"/>
      <c r="BA1201" s="32"/>
      <c r="BB1201" s="32"/>
      <c r="BC1201" s="32"/>
      <c r="BD1201" s="32"/>
      <c r="BE1201" s="32"/>
      <c r="BF1201" s="32"/>
      <c r="BG1201" s="32"/>
      <c r="BH1201" s="32"/>
      <c r="BI1201" s="32"/>
      <c r="BJ1201" s="32"/>
      <c r="BK1201" s="32"/>
      <c r="BL1201" s="32"/>
      <c r="BM1201" s="32"/>
      <c r="BN1201" s="32"/>
      <c r="BO1201" s="32"/>
      <c r="BP1201" s="32"/>
      <c r="BQ1201" s="32"/>
      <c r="BR1201" s="32"/>
      <c r="BS1201" s="32"/>
      <c r="BT1201" s="32"/>
      <c r="BU1201" s="32"/>
      <c r="BV1201" s="32"/>
      <c r="BW1201" s="32"/>
      <c r="BX1201" s="32"/>
      <c r="BY1201" s="32"/>
      <c r="BZ1201" s="32"/>
      <c r="CA1201" s="32"/>
      <c r="CB1201" s="32"/>
      <c r="CC1201" s="32"/>
      <c r="CD1201" s="32"/>
      <c r="CE1201" s="32"/>
      <c r="CF1201" s="32"/>
      <c r="CG1201" s="32"/>
      <c r="CH1201" s="32"/>
      <c r="CI1201" s="32"/>
      <c r="CJ1201" s="32"/>
      <c r="CK1201" s="32"/>
      <c r="CL1201" s="32"/>
      <c r="CM1201" s="32"/>
      <c r="CN1201" s="32"/>
      <c r="CO1201" s="32"/>
      <c r="CP1201" s="32"/>
      <c r="CQ1201" s="32"/>
      <c r="CR1201" s="32"/>
      <c r="CS1201" s="32"/>
      <c r="CT1201" s="32"/>
      <c r="CU1201" s="32"/>
      <c r="CV1201" s="32"/>
      <c r="CW1201" s="32"/>
    </row>
    <row r="1202" spans="15:101" s="26" customFormat="1" x14ac:dyDescent="0.3">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32"/>
      <c r="BN1202" s="32"/>
      <c r="BO1202" s="32"/>
      <c r="BP1202" s="32"/>
      <c r="BQ1202" s="32"/>
      <c r="BR1202" s="32"/>
      <c r="BS1202" s="32"/>
      <c r="BT1202" s="32"/>
      <c r="BU1202" s="32"/>
      <c r="BV1202" s="32"/>
      <c r="BW1202" s="32"/>
      <c r="BX1202" s="32"/>
      <c r="BY1202" s="32"/>
      <c r="BZ1202" s="32"/>
      <c r="CA1202" s="32"/>
      <c r="CB1202" s="32"/>
      <c r="CC1202" s="32"/>
      <c r="CD1202" s="32"/>
      <c r="CE1202" s="32"/>
      <c r="CF1202" s="32"/>
      <c r="CG1202" s="32"/>
      <c r="CH1202" s="32"/>
      <c r="CI1202" s="32"/>
      <c r="CJ1202" s="32"/>
      <c r="CK1202" s="32"/>
      <c r="CL1202" s="32"/>
      <c r="CM1202" s="32"/>
      <c r="CN1202" s="32"/>
      <c r="CO1202" s="32"/>
      <c r="CP1202" s="32"/>
      <c r="CQ1202" s="32"/>
      <c r="CR1202" s="32"/>
      <c r="CS1202" s="32"/>
      <c r="CT1202" s="32"/>
      <c r="CU1202" s="32"/>
      <c r="CV1202" s="32"/>
      <c r="CW1202" s="32"/>
    </row>
    <row r="1203" spans="15:101" s="26" customFormat="1" x14ac:dyDescent="0.3">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c r="CT1203" s="32"/>
      <c r="CU1203" s="32"/>
      <c r="CV1203" s="32"/>
      <c r="CW1203" s="32"/>
    </row>
    <row r="1204" spans="15:101" s="26" customFormat="1" x14ac:dyDescent="0.3">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c r="AZ1204" s="32"/>
      <c r="BA1204" s="32"/>
      <c r="BB1204" s="32"/>
      <c r="BC1204" s="32"/>
      <c r="BD1204" s="32"/>
      <c r="BE1204" s="32"/>
      <c r="BF1204" s="32"/>
      <c r="BG1204" s="32"/>
      <c r="BH1204" s="32"/>
      <c r="BI1204" s="32"/>
      <c r="BJ1204" s="32"/>
      <c r="BK1204" s="32"/>
      <c r="BL1204" s="32"/>
      <c r="BM1204" s="32"/>
      <c r="BN1204" s="32"/>
      <c r="BO1204" s="32"/>
      <c r="BP1204" s="32"/>
      <c r="BQ1204" s="32"/>
      <c r="BR1204" s="32"/>
      <c r="BS1204" s="32"/>
      <c r="BT1204" s="32"/>
      <c r="BU1204" s="32"/>
      <c r="BV1204" s="32"/>
      <c r="BW1204" s="32"/>
      <c r="BX1204" s="32"/>
      <c r="BY1204" s="32"/>
      <c r="BZ1204" s="32"/>
      <c r="CA1204" s="32"/>
      <c r="CB1204" s="32"/>
      <c r="CC1204" s="32"/>
      <c r="CD1204" s="32"/>
      <c r="CE1204" s="32"/>
      <c r="CF1204" s="32"/>
      <c r="CG1204" s="32"/>
      <c r="CH1204" s="32"/>
      <c r="CI1204" s="32"/>
      <c r="CJ1204" s="32"/>
      <c r="CK1204" s="32"/>
      <c r="CL1204" s="32"/>
      <c r="CM1204" s="32"/>
      <c r="CN1204" s="32"/>
      <c r="CO1204" s="32"/>
      <c r="CP1204" s="32"/>
      <c r="CQ1204" s="32"/>
      <c r="CR1204" s="32"/>
      <c r="CS1204" s="32"/>
      <c r="CT1204" s="32"/>
      <c r="CU1204" s="32"/>
      <c r="CV1204" s="32"/>
      <c r="CW1204" s="32"/>
    </row>
    <row r="1205" spans="15:101" s="26" customFormat="1" x14ac:dyDescent="0.3">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c r="AZ1205" s="32"/>
      <c r="BA1205" s="32"/>
      <c r="BB1205" s="32"/>
      <c r="BC1205" s="32"/>
      <c r="BD1205" s="32"/>
      <c r="BE1205" s="32"/>
      <c r="BF1205" s="32"/>
      <c r="BG1205" s="32"/>
      <c r="BH1205" s="32"/>
      <c r="BI1205" s="32"/>
      <c r="BJ1205" s="32"/>
      <c r="BK1205" s="32"/>
      <c r="BL1205" s="32"/>
      <c r="BM1205" s="32"/>
      <c r="BN1205" s="32"/>
      <c r="BO1205" s="32"/>
      <c r="BP1205" s="32"/>
      <c r="BQ1205" s="32"/>
      <c r="BR1205" s="32"/>
      <c r="BS1205" s="32"/>
      <c r="BT1205" s="32"/>
      <c r="BU1205" s="32"/>
      <c r="BV1205" s="32"/>
      <c r="BW1205" s="32"/>
      <c r="BX1205" s="32"/>
      <c r="BY1205" s="32"/>
      <c r="BZ1205" s="32"/>
      <c r="CA1205" s="32"/>
      <c r="CB1205" s="32"/>
      <c r="CC1205" s="32"/>
      <c r="CD1205" s="32"/>
      <c r="CE1205" s="32"/>
      <c r="CF1205" s="32"/>
      <c r="CG1205" s="32"/>
      <c r="CH1205" s="32"/>
      <c r="CI1205" s="32"/>
      <c r="CJ1205" s="32"/>
      <c r="CK1205" s="32"/>
      <c r="CL1205" s="32"/>
      <c r="CM1205" s="32"/>
      <c r="CN1205" s="32"/>
      <c r="CO1205" s="32"/>
      <c r="CP1205" s="32"/>
      <c r="CQ1205" s="32"/>
      <c r="CR1205" s="32"/>
      <c r="CS1205" s="32"/>
      <c r="CT1205" s="32"/>
      <c r="CU1205" s="32"/>
      <c r="CV1205" s="32"/>
      <c r="CW1205" s="32"/>
    </row>
    <row r="1206" spans="15:101" s="26" customFormat="1" x14ac:dyDescent="0.3">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row>
    <row r="1207" spans="15:101" s="26" customFormat="1" x14ac:dyDescent="0.3">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c r="AZ1207" s="32"/>
      <c r="BA1207" s="32"/>
      <c r="BB1207" s="32"/>
      <c r="BC1207" s="32"/>
      <c r="BD1207" s="32"/>
      <c r="BE1207" s="32"/>
      <c r="BF1207" s="32"/>
      <c r="BG1207" s="32"/>
      <c r="BH1207" s="32"/>
      <c r="BI1207" s="32"/>
      <c r="BJ1207" s="32"/>
      <c r="BK1207" s="32"/>
      <c r="BL1207" s="32"/>
      <c r="BM1207" s="32"/>
      <c r="BN1207" s="32"/>
      <c r="BO1207" s="32"/>
      <c r="BP1207" s="32"/>
      <c r="BQ1207" s="32"/>
      <c r="BR1207" s="32"/>
      <c r="BS1207" s="32"/>
      <c r="BT1207" s="32"/>
      <c r="BU1207" s="32"/>
      <c r="BV1207" s="32"/>
      <c r="BW1207" s="32"/>
      <c r="BX1207" s="32"/>
      <c r="BY1207" s="32"/>
      <c r="BZ1207" s="32"/>
      <c r="CA1207" s="32"/>
      <c r="CB1207" s="32"/>
      <c r="CC1207" s="32"/>
      <c r="CD1207" s="32"/>
      <c r="CE1207" s="32"/>
      <c r="CF1207" s="32"/>
      <c r="CG1207" s="32"/>
      <c r="CH1207" s="32"/>
      <c r="CI1207" s="32"/>
      <c r="CJ1207" s="32"/>
      <c r="CK1207" s="32"/>
      <c r="CL1207" s="32"/>
      <c r="CM1207" s="32"/>
      <c r="CN1207" s="32"/>
      <c r="CO1207" s="32"/>
      <c r="CP1207" s="32"/>
      <c r="CQ1207" s="32"/>
      <c r="CR1207" s="32"/>
      <c r="CS1207" s="32"/>
      <c r="CT1207" s="32"/>
      <c r="CU1207" s="32"/>
      <c r="CV1207" s="32"/>
      <c r="CW1207" s="32"/>
    </row>
    <row r="1208" spans="15:101" s="26" customFormat="1" x14ac:dyDescent="0.3">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c r="AZ1208" s="32"/>
      <c r="BA1208" s="32"/>
      <c r="BB1208" s="32"/>
      <c r="BC1208" s="32"/>
      <c r="BD1208" s="32"/>
      <c r="BE1208" s="32"/>
      <c r="BF1208" s="32"/>
      <c r="BG1208" s="32"/>
      <c r="BH1208" s="32"/>
      <c r="BI1208" s="32"/>
      <c r="BJ1208" s="32"/>
      <c r="BK1208" s="32"/>
      <c r="BL1208" s="32"/>
      <c r="BM1208" s="32"/>
      <c r="BN1208" s="32"/>
      <c r="BO1208" s="32"/>
      <c r="BP1208" s="32"/>
      <c r="BQ1208" s="32"/>
      <c r="BR1208" s="32"/>
      <c r="BS1208" s="32"/>
      <c r="BT1208" s="32"/>
      <c r="BU1208" s="32"/>
      <c r="BV1208" s="32"/>
      <c r="BW1208" s="32"/>
      <c r="BX1208" s="32"/>
      <c r="BY1208" s="32"/>
      <c r="BZ1208" s="32"/>
      <c r="CA1208" s="32"/>
      <c r="CB1208" s="32"/>
      <c r="CC1208" s="32"/>
      <c r="CD1208" s="32"/>
      <c r="CE1208" s="32"/>
      <c r="CF1208" s="32"/>
      <c r="CG1208" s="32"/>
      <c r="CH1208" s="32"/>
      <c r="CI1208" s="32"/>
      <c r="CJ1208" s="32"/>
      <c r="CK1208" s="32"/>
      <c r="CL1208" s="32"/>
      <c r="CM1208" s="32"/>
      <c r="CN1208" s="32"/>
      <c r="CO1208" s="32"/>
      <c r="CP1208" s="32"/>
      <c r="CQ1208" s="32"/>
      <c r="CR1208" s="32"/>
      <c r="CS1208" s="32"/>
      <c r="CT1208" s="32"/>
      <c r="CU1208" s="32"/>
      <c r="CV1208" s="32"/>
      <c r="CW1208" s="32"/>
    </row>
    <row r="1209" spans="15:101" s="26" customFormat="1" x14ac:dyDescent="0.3">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c r="AZ1209" s="32"/>
      <c r="BA1209" s="32"/>
      <c r="BB1209" s="32"/>
      <c r="BC1209" s="32"/>
      <c r="BD1209" s="32"/>
      <c r="BE1209" s="32"/>
      <c r="BF1209" s="32"/>
      <c r="BG1209" s="32"/>
      <c r="BH1209" s="32"/>
      <c r="BI1209" s="32"/>
      <c r="BJ1209" s="32"/>
      <c r="BK1209" s="32"/>
      <c r="BL1209" s="32"/>
      <c r="BM1209" s="32"/>
      <c r="BN1209" s="32"/>
      <c r="BO1209" s="32"/>
      <c r="BP1209" s="32"/>
      <c r="BQ1209" s="32"/>
      <c r="BR1209" s="32"/>
      <c r="BS1209" s="32"/>
      <c r="BT1209" s="32"/>
      <c r="BU1209" s="32"/>
      <c r="BV1209" s="32"/>
      <c r="BW1209" s="32"/>
      <c r="BX1209" s="32"/>
      <c r="BY1209" s="32"/>
      <c r="BZ1209" s="32"/>
      <c r="CA1209" s="32"/>
      <c r="CB1209" s="32"/>
      <c r="CC1209" s="32"/>
      <c r="CD1209" s="32"/>
      <c r="CE1209" s="32"/>
      <c r="CF1209" s="32"/>
      <c r="CG1209" s="32"/>
      <c r="CH1209" s="32"/>
      <c r="CI1209" s="32"/>
      <c r="CJ1209" s="32"/>
      <c r="CK1209" s="32"/>
      <c r="CL1209" s="32"/>
      <c r="CM1209" s="32"/>
      <c r="CN1209" s="32"/>
      <c r="CO1209" s="32"/>
      <c r="CP1209" s="32"/>
      <c r="CQ1209" s="32"/>
      <c r="CR1209" s="32"/>
      <c r="CS1209" s="32"/>
      <c r="CT1209" s="32"/>
      <c r="CU1209" s="32"/>
      <c r="CV1209" s="32"/>
      <c r="CW1209" s="32"/>
    </row>
    <row r="1210" spans="15:101" s="26" customFormat="1" x14ac:dyDescent="0.3">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row>
    <row r="1211" spans="15:101" s="26" customFormat="1" x14ac:dyDescent="0.3">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c r="CP1211" s="32"/>
      <c r="CQ1211" s="32"/>
      <c r="CR1211" s="32"/>
      <c r="CS1211" s="32"/>
      <c r="CT1211" s="32"/>
      <c r="CU1211" s="32"/>
      <c r="CV1211" s="32"/>
      <c r="CW1211" s="32"/>
    </row>
    <row r="1212" spans="15:101" s="26" customFormat="1" x14ac:dyDescent="0.3">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c r="AZ1212" s="32"/>
      <c r="BA1212" s="32"/>
      <c r="BB1212" s="32"/>
      <c r="BC1212" s="32"/>
      <c r="BD1212" s="32"/>
      <c r="BE1212" s="32"/>
      <c r="BF1212" s="32"/>
      <c r="BG1212" s="32"/>
      <c r="BH1212" s="32"/>
      <c r="BI1212" s="32"/>
      <c r="BJ1212" s="32"/>
      <c r="BK1212" s="32"/>
      <c r="BL1212" s="32"/>
      <c r="BM1212" s="32"/>
      <c r="BN1212" s="32"/>
      <c r="BO1212" s="32"/>
      <c r="BP1212" s="32"/>
      <c r="BQ1212" s="32"/>
      <c r="BR1212" s="32"/>
      <c r="BS1212" s="32"/>
      <c r="BT1212" s="32"/>
      <c r="BU1212" s="32"/>
      <c r="BV1212" s="32"/>
      <c r="BW1212" s="32"/>
      <c r="BX1212" s="32"/>
      <c r="BY1212" s="32"/>
      <c r="BZ1212" s="32"/>
      <c r="CA1212" s="32"/>
      <c r="CB1212" s="32"/>
      <c r="CC1212" s="32"/>
      <c r="CD1212" s="32"/>
      <c r="CE1212" s="32"/>
      <c r="CF1212" s="32"/>
      <c r="CG1212" s="32"/>
      <c r="CH1212" s="32"/>
      <c r="CI1212" s="32"/>
      <c r="CJ1212" s="32"/>
      <c r="CK1212" s="32"/>
      <c r="CL1212" s="32"/>
      <c r="CM1212" s="32"/>
      <c r="CN1212" s="32"/>
      <c r="CO1212" s="32"/>
      <c r="CP1212" s="32"/>
      <c r="CQ1212" s="32"/>
      <c r="CR1212" s="32"/>
      <c r="CS1212" s="32"/>
      <c r="CT1212" s="32"/>
      <c r="CU1212" s="32"/>
      <c r="CV1212" s="32"/>
      <c r="CW1212" s="32"/>
    </row>
    <row r="1213" spans="15:101" s="26" customFormat="1" x14ac:dyDescent="0.3">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c r="AZ1213" s="32"/>
      <c r="BA1213" s="32"/>
      <c r="BB1213" s="32"/>
      <c r="BC1213" s="32"/>
      <c r="BD1213" s="32"/>
      <c r="BE1213" s="32"/>
      <c r="BF1213" s="32"/>
      <c r="BG1213" s="32"/>
      <c r="BH1213" s="32"/>
      <c r="BI1213" s="32"/>
      <c r="BJ1213" s="32"/>
      <c r="BK1213" s="32"/>
      <c r="BL1213" s="32"/>
      <c r="BM1213" s="32"/>
      <c r="BN1213" s="32"/>
      <c r="BO1213" s="32"/>
      <c r="BP1213" s="32"/>
      <c r="BQ1213" s="32"/>
      <c r="BR1213" s="32"/>
      <c r="BS1213" s="32"/>
      <c r="BT1213" s="32"/>
      <c r="BU1213" s="32"/>
      <c r="BV1213" s="32"/>
      <c r="BW1213" s="32"/>
      <c r="BX1213" s="32"/>
      <c r="BY1213" s="32"/>
      <c r="BZ1213" s="32"/>
      <c r="CA1213" s="32"/>
      <c r="CB1213" s="32"/>
      <c r="CC1213" s="32"/>
      <c r="CD1213" s="32"/>
      <c r="CE1213" s="32"/>
      <c r="CF1213" s="32"/>
      <c r="CG1213" s="32"/>
      <c r="CH1213" s="32"/>
      <c r="CI1213" s="32"/>
      <c r="CJ1213" s="32"/>
      <c r="CK1213" s="32"/>
      <c r="CL1213" s="32"/>
      <c r="CM1213" s="32"/>
      <c r="CN1213" s="32"/>
      <c r="CO1213" s="32"/>
      <c r="CP1213" s="32"/>
      <c r="CQ1213" s="32"/>
      <c r="CR1213" s="32"/>
      <c r="CS1213" s="32"/>
      <c r="CT1213" s="32"/>
      <c r="CU1213" s="32"/>
      <c r="CV1213" s="32"/>
      <c r="CW1213" s="32"/>
    </row>
    <row r="1214" spans="15:101" s="26" customFormat="1" x14ac:dyDescent="0.3">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row>
    <row r="1215" spans="15:101" s="26" customFormat="1" x14ac:dyDescent="0.3">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c r="AZ1215" s="32"/>
      <c r="BA1215" s="32"/>
      <c r="BB1215" s="32"/>
      <c r="BC1215" s="32"/>
      <c r="BD1215" s="32"/>
      <c r="BE1215" s="32"/>
      <c r="BF1215" s="32"/>
      <c r="BG1215" s="32"/>
      <c r="BH1215" s="32"/>
      <c r="BI1215" s="32"/>
      <c r="BJ1215" s="32"/>
      <c r="BK1215" s="32"/>
      <c r="BL1215" s="32"/>
      <c r="BM1215" s="32"/>
      <c r="BN1215" s="32"/>
      <c r="BO1215" s="32"/>
      <c r="BP1215" s="32"/>
      <c r="BQ1215" s="32"/>
      <c r="BR1215" s="32"/>
      <c r="BS1215" s="32"/>
      <c r="BT1215" s="32"/>
      <c r="BU1215" s="32"/>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row>
    <row r="1216" spans="15:101" s="26" customFormat="1" x14ac:dyDescent="0.3">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c r="AZ1216" s="32"/>
      <c r="BA1216" s="32"/>
      <c r="BB1216" s="32"/>
      <c r="BC1216" s="32"/>
      <c r="BD1216" s="32"/>
      <c r="BE1216" s="32"/>
      <c r="BF1216" s="32"/>
      <c r="BG1216" s="32"/>
      <c r="BH1216" s="32"/>
      <c r="BI1216" s="32"/>
      <c r="BJ1216" s="32"/>
      <c r="BK1216" s="32"/>
      <c r="BL1216" s="32"/>
      <c r="BM1216" s="32"/>
      <c r="BN1216" s="32"/>
      <c r="BO1216" s="32"/>
      <c r="BP1216" s="32"/>
      <c r="BQ1216" s="32"/>
      <c r="BR1216" s="32"/>
      <c r="BS1216" s="32"/>
      <c r="BT1216" s="32"/>
      <c r="BU1216" s="32"/>
      <c r="BV1216" s="32"/>
      <c r="BW1216" s="32"/>
      <c r="BX1216" s="32"/>
      <c r="BY1216" s="32"/>
      <c r="BZ1216" s="32"/>
      <c r="CA1216" s="32"/>
      <c r="CB1216" s="32"/>
      <c r="CC1216" s="32"/>
      <c r="CD1216" s="32"/>
      <c r="CE1216" s="32"/>
      <c r="CF1216" s="32"/>
      <c r="CG1216" s="32"/>
      <c r="CH1216" s="32"/>
      <c r="CI1216" s="32"/>
      <c r="CJ1216" s="32"/>
      <c r="CK1216" s="32"/>
      <c r="CL1216" s="32"/>
      <c r="CM1216" s="32"/>
      <c r="CN1216" s="32"/>
      <c r="CO1216" s="32"/>
      <c r="CP1216" s="32"/>
      <c r="CQ1216" s="32"/>
      <c r="CR1216" s="32"/>
      <c r="CS1216" s="32"/>
      <c r="CT1216" s="32"/>
      <c r="CU1216" s="32"/>
      <c r="CV1216" s="32"/>
      <c r="CW1216" s="32"/>
    </row>
    <row r="1217" spans="15:101" s="26" customFormat="1" x14ac:dyDescent="0.3">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c r="AZ1217" s="32"/>
      <c r="BA1217" s="32"/>
      <c r="BB1217" s="32"/>
      <c r="BC1217" s="32"/>
      <c r="BD1217" s="32"/>
      <c r="BE1217" s="32"/>
      <c r="BF1217" s="32"/>
      <c r="BG1217" s="32"/>
      <c r="BH1217" s="32"/>
      <c r="BI1217" s="32"/>
      <c r="BJ1217" s="32"/>
      <c r="BK1217" s="32"/>
      <c r="BL1217" s="32"/>
      <c r="BM1217" s="32"/>
      <c r="BN1217" s="32"/>
      <c r="BO1217" s="32"/>
      <c r="BP1217" s="32"/>
      <c r="BQ1217" s="32"/>
      <c r="BR1217" s="32"/>
      <c r="BS1217" s="32"/>
      <c r="BT1217" s="32"/>
      <c r="BU1217" s="32"/>
      <c r="BV1217" s="32"/>
      <c r="BW1217" s="32"/>
      <c r="BX1217" s="32"/>
      <c r="BY1217" s="32"/>
      <c r="BZ1217" s="32"/>
      <c r="CA1217" s="32"/>
      <c r="CB1217" s="32"/>
      <c r="CC1217" s="32"/>
      <c r="CD1217" s="32"/>
      <c r="CE1217" s="32"/>
      <c r="CF1217" s="32"/>
      <c r="CG1217" s="32"/>
      <c r="CH1217" s="32"/>
      <c r="CI1217" s="32"/>
      <c r="CJ1217" s="32"/>
      <c r="CK1217" s="32"/>
      <c r="CL1217" s="32"/>
      <c r="CM1217" s="32"/>
      <c r="CN1217" s="32"/>
      <c r="CO1217" s="32"/>
      <c r="CP1217" s="32"/>
      <c r="CQ1217" s="32"/>
      <c r="CR1217" s="32"/>
      <c r="CS1217" s="32"/>
      <c r="CT1217" s="32"/>
      <c r="CU1217" s="32"/>
      <c r="CV1217" s="32"/>
      <c r="CW1217" s="32"/>
    </row>
    <row r="1218" spans="15:101" s="26" customFormat="1" x14ac:dyDescent="0.3">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c r="AZ1218" s="32"/>
      <c r="BA1218" s="32"/>
      <c r="BB1218" s="32"/>
      <c r="BC1218" s="32"/>
      <c r="BD1218" s="32"/>
      <c r="BE1218" s="32"/>
      <c r="BF1218" s="32"/>
      <c r="BG1218" s="32"/>
      <c r="BH1218" s="32"/>
      <c r="BI1218" s="32"/>
      <c r="BJ1218" s="32"/>
      <c r="BK1218" s="32"/>
      <c r="BL1218" s="32"/>
      <c r="BM1218" s="32"/>
      <c r="BN1218" s="32"/>
      <c r="BO1218" s="32"/>
      <c r="BP1218" s="32"/>
      <c r="BQ1218" s="32"/>
      <c r="BR1218" s="32"/>
      <c r="BS1218" s="32"/>
      <c r="BT1218" s="32"/>
      <c r="BU1218" s="32"/>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row>
    <row r="1219" spans="15:101" s="26" customFormat="1" x14ac:dyDescent="0.3">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c r="CP1219" s="32"/>
      <c r="CQ1219" s="32"/>
      <c r="CR1219" s="32"/>
      <c r="CS1219" s="32"/>
      <c r="CT1219" s="32"/>
      <c r="CU1219" s="32"/>
      <c r="CV1219" s="32"/>
      <c r="CW1219" s="32"/>
    </row>
    <row r="1220" spans="15:101" s="26" customFormat="1" x14ac:dyDescent="0.3">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c r="CP1220" s="32"/>
      <c r="CQ1220" s="32"/>
      <c r="CR1220" s="32"/>
      <c r="CS1220" s="32"/>
      <c r="CT1220" s="32"/>
      <c r="CU1220" s="32"/>
      <c r="CV1220" s="32"/>
      <c r="CW1220" s="32"/>
    </row>
    <row r="1221" spans="15:101" s="26" customFormat="1" x14ac:dyDescent="0.3">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c r="AZ1221" s="32"/>
      <c r="BA1221" s="32"/>
      <c r="BB1221" s="32"/>
      <c r="BC1221" s="32"/>
      <c r="BD1221" s="32"/>
      <c r="BE1221" s="32"/>
      <c r="BF1221" s="32"/>
      <c r="BG1221" s="32"/>
      <c r="BH1221" s="32"/>
      <c r="BI1221" s="32"/>
      <c r="BJ1221" s="32"/>
      <c r="BK1221" s="32"/>
      <c r="BL1221" s="32"/>
      <c r="BM1221" s="32"/>
      <c r="BN1221" s="32"/>
      <c r="BO1221" s="32"/>
      <c r="BP1221" s="32"/>
      <c r="BQ1221" s="32"/>
      <c r="BR1221" s="32"/>
      <c r="BS1221" s="32"/>
      <c r="BT1221" s="32"/>
      <c r="BU1221" s="32"/>
      <c r="BV1221" s="32"/>
      <c r="BW1221" s="32"/>
      <c r="BX1221" s="32"/>
      <c r="BY1221" s="32"/>
      <c r="BZ1221" s="32"/>
      <c r="CA1221" s="32"/>
      <c r="CB1221" s="32"/>
      <c r="CC1221" s="32"/>
      <c r="CD1221" s="32"/>
      <c r="CE1221" s="32"/>
      <c r="CF1221" s="32"/>
      <c r="CG1221" s="32"/>
      <c r="CH1221" s="32"/>
      <c r="CI1221" s="32"/>
      <c r="CJ1221" s="32"/>
      <c r="CK1221" s="32"/>
      <c r="CL1221" s="32"/>
      <c r="CM1221" s="32"/>
      <c r="CN1221" s="32"/>
      <c r="CO1221" s="32"/>
      <c r="CP1221" s="32"/>
      <c r="CQ1221" s="32"/>
      <c r="CR1221" s="32"/>
      <c r="CS1221" s="32"/>
      <c r="CT1221" s="32"/>
      <c r="CU1221" s="32"/>
      <c r="CV1221" s="32"/>
      <c r="CW1221" s="32"/>
    </row>
    <row r="1222" spans="15:101" s="26" customFormat="1" x14ac:dyDescent="0.3">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row>
    <row r="1223" spans="15:101" s="26" customFormat="1" x14ac:dyDescent="0.3">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2"/>
      <c r="BM1223" s="32"/>
      <c r="BN1223" s="32"/>
      <c r="BO1223" s="32"/>
      <c r="BP1223" s="32"/>
      <c r="BQ1223" s="32"/>
      <c r="BR1223" s="32"/>
      <c r="BS1223" s="32"/>
      <c r="BT1223" s="32"/>
      <c r="BU1223" s="32"/>
      <c r="BV1223" s="32"/>
      <c r="BW1223" s="32"/>
      <c r="BX1223" s="32"/>
      <c r="BY1223" s="32"/>
      <c r="BZ1223" s="32"/>
      <c r="CA1223" s="32"/>
      <c r="CB1223" s="32"/>
      <c r="CC1223" s="32"/>
      <c r="CD1223" s="32"/>
      <c r="CE1223" s="32"/>
      <c r="CF1223" s="32"/>
      <c r="CG1223" s="32"/>
      <c r="CH1223" s="32"/>
      <c r="CI1223" s="32"/>
      <c r="CJ1223" s="32"/>
      <c r="CK1223" s="32"/>
      <c r="CL1223" s="32"/>
      <c r="CM1223" s="32"/>
      <c r="CN1223" s="32"/>
      <c r="CO1223" s="32"/>
      <c r="CP1223" s="32"/>
      <c r="CQ1223" s="32"/>
      <c r="CR1223" s="32"/>
      <c r="CS1223" s="32"/>
      <c r="CT1223" s="32"/>
      <c r="CU1223" s="32"/>
      <c r="CV1223" s="32"/>
      <c r="CW1223" s="32"/>
    </row>
    <row r="1224" spans="15:101" s="26" customFormat="1" x14ac:dyDescent="0.3">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c r="AZ1224" s="32"/>
      <c r="BA1224" s="32"/>
      <c r="BB1224" s="32"/>
      <c r="BC1224" s="32"/>
      <c r="BD1224" s="32"/>
      <c r="BE1224" s="32"/>
      <c r="BF1224" s="32"/>
      <c r="BG1224" s="32"/>
      <c r="BH1224" s="32"/>
      <c r="BI1224" s="32"/>
      <c r="BJ1224" s="32"/>
      <c r="BK1224" s="32"/>
      <c r="BL1224" s="32"/>
      <c r="BM1224" s="32"/>
      <c r="BN1224" s="32"/>
      <c r="BO1224" s="32"/>
      <c r="BP1224" s="32"/>
      <c r="BQ1224" s="32"/>
      <c r="BR1224" s="32"/>
      <c r="BS1224" s="32"/>
      <c r="BT1224" s="32"/>
      <c r="BU1224" s="32"/>
      <c r="BV1224" s="32"/>
      <c r="BW1224" s="32"/>
      <c r="BX1224" s="32"/>
      <c r="BY1224" s="32"/>
      <c r="BZ1224" s="32"/>
      <c r="CA1224" s="32"/>
      <c r="CB1224" s="32"/>
      <c r="CC1224" s="32"/>
      <c r="CD1224" s="32"/>
      <c r="CE1224" s="32"/>
      <c r="CF1224" s="32"/>
      <c r="CG1224" s="32"/>
      <c r="CH1224" s="32"/>
      <c r="CI1224" s="32"/>
      <c r="CJ1224" s="32"/>
      <c r="CK1224" s="32"/>
      <c r="CL1224" s="32"/>
      <c r="CM1224" s="32"/>
      <c r="CN1224" s="32"/>
      <c r="CO1224" s="32"/>
      <c r="CP1224" s="32"/>
      <c r="CQ1224" s="32"/>
      <c r="CR1224" s="32"/>
      <c r="CS1224" s="32"/>
      <c r="CT1224" s="32"/>
      <c r="CU1224" s="32"/>
      <c r="CV1224" s="32"/>
      <c r="CW1224" s="32"/>
    </row>
    <row r="1225" spans="15:101" s="26" customFormat="1" x14ac:dyDescent="0.3">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c r="AZ1225" s="32"/>
      <c r="BA1225" s="32"/>
      <c r="BB1225" s="32"/>
      <c r="BC1225" s="32"/>
      <c r="BD1225" s="32"/>
      <c r="BE1225" s="32"/>
      <c r="BF1225" s="32"/>
      <c r="BG1225" s="32"/>
      <c r="BH1225" s="32"/>
      <c r="BI1225" s="32"/>
      <c r="BJ1225" s="32"/>
      <c r="BK1225" s="32"/>
      <c r="BL1225" s="32"/>
      <c r="BM1225" s="32"/>
      <c r="BN1225" s="32"/>
      <c r="BO1225" s="32"/>
      <c r="BP1225" s="32"/>
      <c r="BQ1225" s="32"/>
      <c r="BR1225" s="32"/>
      <c r="BS1225" s="32"/>
      <c r="BT1225" s="32"/>
      <c r="BU1225" s="32"/>
      <c r="BV1225" s="32"/>
      <c r="BW1225" s="32"/>
      <c r="BX1225" s="32"/>
      <c r="BY1225" s="32"/>
      <c r="BZ1225" s="32"/>
      <c r="CA1225" s="32"/>
      <c r="CB1225" s="32"/>
      <c r="CC1225" s="32"/>
      <c r="CD1225" s="32"/>
      <c r="CE1225" s="32"/>
      <c r="CF1225" s="32"/>
      <c r="CG1225" s="32"/>
      <c r="CH1225" s="32"/>
      <c r="CI1225" s="32"/>
      <c r="CJ1225" s="32"/>
      <c r="CK1225" s="32"/>
      <c r="CL1225" s="32"/>
      <c r="CM1225" s="32"/>
      <c r="CN1225" s="32"/>
      <c r="CO1225" s="32"/>
      <c r="CP1225" s="32"/>
      <c r="CQ1225" s="32"/>
      <c r="CR1225" s="32"/>
      <c r="CS1225" s="32"/>
      <c r="CT1225" s="32"/>
      <c r="CU1225" s="32"/>
      <c r="CV1225" s="32"/>
      <c r="CW1225" s="32"/>
    </row>
    <row r="1226" spans="15:101" s="26" customFormat="1" x14ac:dyDescent="0.3">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c r="CP1226" s="32"/>
      <c r="CQ1226" s="32"/>
      <c r="CR1226" s="32"/>
      <c r="CS1226" s="32"/>
      <c r="CT1226" s="32"/>
      <c r="CU1226" s="32"/>
      <c r="CV1226" s="32"/>
      <c r="CW1226" s="32"/>
    </row>
    <row r="1227" spans="15:101" s="26" customFormat="1" x14ac:dyDescent="0.3">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c r="AZ1227" s="32"/>
      <c r="BA1227" s="32"/>
      <c r="BB1227" s="32"/>
      <c r="BC1227" s="32"/>
      <c r="BD1227" s="32"/>
      <c r="BE1227" s="32"/>
      <c r="BF1227" s="32"/>
      <c r="BG1227" s="32"/>
      <c r="BH1227" s="32"/>
      <c r="BI1227" s="32"/>
      <c r="BJ1227" s="32"/>
      <c r="BK1227" s="32"/>
      <c r="BL1227" s="32"/>
      <c r="BM1227" s="32"/>
      <c r="BN1227" s="32"/>
      <c r="BO1227" s="32"/>
      <c r="BP1227" s="32"/>
      <c r="BQ1227" s="32"/>
      <c r="BR1227" s="32"/>
      <c r="BS1227" s="32"/>
      <c r="BT1227" s="32"/>
      <c r="BU1227" s="32"/>
      <c r="BV1227" s="32"/>
      <c r="BW1227" s="32"/>
      <c r="BX1227" s="32"/>
      <c r="BY1227" s="32"/>
      <c r="BZ1227" s="32"/>
      <c r="CA1227" s="32"/>
      <c r="CB1227" s="32"/>
      <c r="CC1227" s="32"/>
      <c r="CD1227" s="32"/>
      <c r="CE1227" s="32"/>
      <c r="CF1227" s="32"/>
      <c r="CG1227" s="32"/>
      <c r="CH1227" s="32"/>
      <c r="CI1227" s="32"/>
      <c r="CJ1227" s="32"/>
      <c r="CK1227" s="32"/>
      <c r="CL1227" s="32"/>
      <c r="CM1227" s="32"/>
      <c r="CN1227" s="32"/>
      <c r="CO1227" s="32"/>
      <c r="CP1227" s="32"/>
      <c r="CQ1227" s="32"/>
      <c r="CR1227" s="32"/>
      <c r="CS1227" s="32"/>
      <c r="CT1227" s="32"/>
      <c r="CU1227" s="32"/>
      <c r="CV1227" s="32"/>
      <c r="CW1227" s="32"/>
    </row>
    <row r="1228" spans="15:101" s="26" customFormat="1" x14ac:dyDescent="0.3">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c r="AZ1228" s="32"/>
      <c r="BA1228" s="32"/>
      <c r="BB1228" s="32"/>
      <c r="BC1228" s="32"/>
      <c r="BD1228" s="32"/>
      <c r="BE1228" s="32"/>
      <c r="BF1228" s="32"/>
      <c r="BG1228" s="32"/>
      <c r="BH1228" s="32"/>
      <c r="BI1228" s="32"/>
      <c r="BJ1228" s="32"/>
      <c r="BK1228" s="32"/>
      <c r="BL1228" s="32"/>
      <c r="BM1228" s="32"/>
      <c r="BN1228" s="32"/>
      <c r="BO1228" s="32"/>
      <c r="BP1228" s="32"/>
      <c r="BQ1228" s="32"/>
      <c r="BR1228" s="32"/>
      <c r="BS1228" s="32"/>
      <c r="BT1228" s="32"/>
      <c r="BU1228" s="32"/>
      <c r="BV1228" s="32"/>
      <c r="BW1228" s="32"/>
      <c r="BX1228" s="32"/>
      <c r="BY1228" s="32"/>
      <c r="BZ1228" s="32"/>
      <c r="CA1228" s="32"/>
      <c r="CB1228" s="32"/>
      <c r="CC1228" s="32"/>
      <c r="CD1228" s="32"/>
      <c r="CE1228" s="32"/>
      <c r="CF1228" s="32"/>
      <c r="CG1228" s="32"/>
      <c r="CH1228" s="32"/>
      <c r="CI1228" s="32"/>
      <c r="CJ1228" s="32"/>
      <c r="CK1228" s="32"/>
      <c r="CL1228" s="32"/>
      <c r="CM1228" s="32"/>
      <c r="CN1228" s="32"/>
      <c r="CO1228" s="32"/>
      <c r="CP1228" s="32"/>
      <c r="CQ1228" s="32"/>
      <c r="CR1228" s="32"/>
      <c r="CS1228" s="32"/>
      <c r="CT1228" s="32"/>
      <c r="CU1228" s="32"/>
      <c r="CV1228" s="32"/>
      <c r="CW1228" s="32"/>
    </row>
    <row r="1229" spans="15:101" s="26" customFormat="1" x14ac:dyDescent="0.3">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c r="AZ1229" s="32"/>
      <c r="BA1229" s="32"/>
      <c r="BB1229" s="32"/>
      <c r="BC1229" s="32"/>
      <c r="BD1229" s="32"/>
      <c r="BE1229" s="32"/>
      <c r="BF1229" s="32"/>
      <c r="BG1229" s="32"/>
      <c r="BH1229" s="32"/>
      <c r="BI1229" s="32"/>
      <c r="BJ1229" s="32"/>
      <c r="BK1229" s="32"/>
      <c r="BL1229" s="32"/>
      <c r="BM1229" s="32"/>
      <c r="BN1229" s="32"/>
      <c r="BO1229" s="32"/>
      <c r="BP1229" s="32"/>
      <c r="BQ1229" s="32"/>
      <c r="BR1229" s="32"/>
      <c r="BS1229" s="32"/>
      <c r="BT1229" s="32"/>
      <c r="BU1229" s="32"/>
      <c r="BV1229" s="32"/>
      <c r="BW1229" s="32"/>
      <c r="BX1229" s="32"/>
      <c r="BY1229" s="32"/>
      <c r="BZ1229" s="32"/>
      <c r="CA1229" s="32"/>
      <c r="CB1229" s="32"/>
      <c r="CC1229" s="32"/>
      <c r="CD1229" s="32"/>
      <c r="CE1229" s="32"/>
      <c r="CF1229" s="32"/>
      <c r="CG1229" s="32"/>
      <c r="CH1229" s="32"/>
      <c r="CI1229" s="32"/>
      <c r="CJ1229" s="32"/>
      <c r="CK1229" s="32"/>
      <c r="CL1229" s="32"/>
      <c r="CM1229" s="32"/>
      <c r="CN1229" s="32"/>
      <c r="CO1229" s="32"/>
      <c r="CP1229" s="32"/>
      <c r="CQ1229" s="32"/>
      <c r="CR1229" s="32"/>
      <c r="CS1229" s="32"/>
      <c r="CT1229" s="32"/>
      <c r="CU1229" s="32"/>
      <c r="CV1229" s="32"/>
      <c r="CW1229" s="32"/>
    </row>
    <row r="1230" spans="15:101" s="26" customFormat="1" x14ac:dyDescent="0.3">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row>
    <row r="1231" spans="15:101" s="26" customFormat="1" x14ac:dyDescent="0.3">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c r="AZ1231" s="32"/>
      <c r="BA1231" s="32"/>
      <c r="BB1231" s="32"/>
      <c r="BC1231" s="32"/>
      <c r="BD1231" s="32"/>
      <c r="BE1231" s="32"/>
      <c r="BF1231" s="32"/>
      <c r="BG1231" s="32"/>
      <c r="BH1231" s="32"/>
      <c r="BI1231" s="32"/>
      <c r="BJ1231" s="32"/>
      <c r="BK1231" s="32"/>
      <c r="BL1231" s="32"/>
      <c r="BM1231" s="32"/>
      <c r="BN1231" s="32"/>
      <c r="BO1231" s="32"/>
      <c r="BP1231" s="32"/>
      <c r="BQ1231" s="32"/>
      <c r="BR1231" s="32"/>
      <c r="BS1231" s="32"/>
      <c r="BT1231" s="32"/>
      <c r="BU1231" s="32"/>
      <c r="BV1231" s="32"/>
      <c r="BW1231" s="32"/>
      <c r="BX1231" s="32"/>
      <c r="BY1231" s="32"/>
      <c r="BZ1231" s="32"/>
      <c r="CA1231" s="32"/>
      <c r="CB1231" s="32"/>
      <c r="CC1231" s="32"/>
      <c r="CD1231" s="32"/>
      <c r="CE1231" s="32"/>
      <c r="CF1231" s="32"/>
      <c r="CG1231" s="32"/>
      <c r="CH1231" s="32"/>
      <c r="CI1231" s="32"/>
      <c r="CJ1231" s="32"/>
      <c r="CK1231" s="32"/>
      <c r="CL1231" s="32"/>
      <c r="CM1231" s="32"/>
      <c r="CN1231" s="32"/>
      <c r="CO1231" s="32"/>
      <c r="CP1231" s="32"/>
      <c r="CQ1231" s="32"/>
      <c r="CR1231" s="32"/>
      <c r="CS1231" s="32"/>
      <c r="CT1231" s="32"/>
      <c r="CU1231" s="32"/>
      <c r="CV1231" s="32"/>
      <c r="CW1231" s="32"/>
    </row>
    <row r="1232" spans="15:101" s="26" customFormat="1" x14ac:dyDescent="0.3">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c r="CB1232" s="32"/>
      <c r="CC1232" s="32"/>
      <c r="CD1232" s="32"/>
      <c r="CE1232" s="32"/>
      <c r="CF1232" s="32"/>
      <c r="CG1232" s="32"/>
      <c r="CH1232" s="32"/>
      <c r="CI1232" s="32"/>
      <c r="CJ1232" s="32"/>
      <c r="CK1232" s="32"/>
      <c r="CL1232" s="32"/>
      <c r="CM1232" s="32"/>
      <c r="CN1232" s="32"/>
      <c r="CO1232" s="32"/>
      <c r="CP1232" s="32"/>
      <c r="CQ1232" s="32"/>
      <c r="CR1232" s="32"/>
      <c r="CS1232" s="32"/>
      <c r="CT1232" s="32"/>
      <c r="CU1232" s="32"/>
      <c r="CV1232" s="32"/>
      <c r="CW1232" s="32"/>
    </row>
    <row r="1233" spans="15:101" s="26" customFormat="1" x14ac:dyDescent="0.3">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c r="AZ1233" s="32"/>
      <c r="BA1233" s="32"/>
      <c r="BB1233" s="32"/>
      <c r="BC1233" s="32"/>
      <c r="BD1233" s="32"/>
      <c r="BE1233" s="32"/>
      <c r="BF1233" s="32"/>
      <c r="BG1233" s="32"/>
      <c r="BH1233" s="32"/>
      <c r="BI1233" s="32"/>
      <c r="BJ1233" s="32"/>
      <c r="BK1233" s="32"/>
      <c r="BL1233" s="32"/>
      <c r="BM1233" s="32"/>
      <c r="BN1233" s="32"/>
      <c r="BO1233" s="32"/>
      <c r="BP1233" s="32"/>
      <c r="BQ1233" s="32"/>
      <c r="BR1233" s="32"/>
      <c r="BS1233" s="32"/>
      <c r="BT1233" s="32"/>
      <c r="BU1233" s="32"/>
      <c r="BV1233" s="32"/>
      <c r="BW1233" s="32"/>
      <c r="BX1233" s="32"/>
      <c r="BY1233" s="32"/>
      <c r="BZ1233" s="32"/>
      <c r="CA1233" s="32"/>
      <c r="CB1233" s="32"/>
      <c r="CC1233" s="32"/>
      <c r="CD1233" s="32"/>
      <c r="CE1233" s="32"/>
      <c r="CF1233" s="32"/>
      <c r="CG1233" s="32"/>
      <c r="CH1233" s="32"/>
      <c r="CI1233" s="32"/>
      <c r="CJ1233" s="32"/>
      <c r="CK1233" s="32"/>
      <c r="CL1233" s="32"/>
      <c r="CM1233" s="32"/>
      <c r="CN1233" s="32"/>
      <c r="CO1233" s="32"/>
      <c r="CP1233" s="32"/>
      <c r="CQ1233" s="32"/>
      <c r="CR1233" s="32"/>
      <c r="CS1233" s="32"/>
      <c r="CT1233" s="32"/>
      <c r="CU1233" s="32"/>
      <c r="CV1233" s="32"/>
      <c r="CW1233" s="32"/>
    </row>
    <row r="1234" spans="15:101" s="26" customFormat="1" x14ac:dyDescent="0.3">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c r="AZ1234" s="32"/>
      <c r="BA1234" s="32"/>
      <c r="BB1234" s="32"/>
      <c r="BC1234" s="32"/>
      <c r="BD1234" s="32"/>
      <c r="BE1234" s="32"/>
      <c r="BF1234" s="32"/>
      <c r="BG1234" s="32"/>
      <c r="BH1234" s="32"/>
      <c r="BI1234" s="32"/>
      <c r="BJ1234" s="32"/>
      <c r="BK1234" s="32"/>
      <c r="BL1234" s="32"/>
      <c r="BM1234" s="32"/>
      <c r="BN1234" s="32"/>
      <c r="BO1234" s="32"/>
      <c r="BP1234" s="32"/>
      <c r="BQ1234" s="32"/>
      <c r="BR1234" s="32"/>
      <c r="BS1234" s="32"/>
      <c r="BT1234" s="32"/>
      <c r="BU1234" s="32"/>
      <c r="BV1234" s="32"/>
      <c r="BW1234" s="32"/>
      <c r="BX1234" s="32"/>
      <c r="BY1234" s="32"/>
      <c r="BZ1234" s="32"/>
      <c r="CA1234" s="32"/>
      <c r="CB1234" s="32"/>
      <c r="CC1234" s="32"/>
      <c r="CD1234" s="32"/>
      <c r="CE1234" s="32"/>
      <c r="CF1234" s="32"/>
      <c r="CG1234" s="32"/>
      <c r="CH1234" s="32"/>
      <c r="CI1234" s="32"/>
      <c r="CJ1234" s="32"/>
      <c r="CK1234" s="32"/>
      <c r="CL1234" s="32"/>
      <c r="CM1234" s="32"/>
      <c r="CN1234" s="32"/>
      <c r="CO1234" s="32"/>
      <c r="CP1234" s="32"/>
      <c r="CQ1234" s="32"/>
      <c r="CR1234" s="32"/>
      <c r="CS1234" s="32"/>
      <c r="CT1234" s="32"/>
      <c r="CU1234" s="32"/>
      <c r="CV1234" s="32"/>
      <c r="CW1234" s="32"/>
    </row>
    <row r="1235" spans="15:101" s="26" customFormat="1" x14ac:dyDescent="0.3">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c r="AZ1235" s="32"/>
      <c r="BA1235" s="32"/>
      <c r="BB1235" s="32"/>
      <c r="BC1235" s="32"/>
      <c r="BD1235" s="32"/>
      <c r="BE1235" s="32"/>
      <c r="BF1235" s="32"/>
      <c r="BG1235" s="32"/>
      <c r="BH1235" s="32"/>
      <c r="BI1235" s="32"/>
      <c r="BJ1235" s="32"/>
      <c r="BK1235" s="32"/>
      <c r="BL1235" s="32"/>
      <c r="BM1235" s="32"/>
      <c r="BN1235" s="32"/>
      <c r="BO1235" s="32"/>
      <c r="BP1235" s="32"/>
      <c r="BQ1235" s="32"/>
      <c r="BR1235" s="32"/>
      <c r="BS1235" s="32"/>
      <c r="BT1235" s="32"/>
      <c r="BU1235" s="32"/>
      <c r="BV1235" s="32"/>
      <c r="BW1235" s="32"/>
      <c r="BX1235" s="32"/>
      <c r="BY1235" s="32"/>
      <c r="BZ1235" s="32"/>
      <c r="CA1235" s="32"/>
      <c r="CB1235" s="32"/>
      <c r="CC1235" s="32"/>
      <c r="CD1235" s="32"/>
      <c r="CE1235" s="32"/>
      <c r="CF1235" s="32"/>
      <c r="CG1235" s="32"/>
      <c r="CH1235" s="32"/>
      <c r="CI1235" s="32"/>
      <c r="CJ1235" s="32"/>
      <c r="CK1235" s="32"/>
      <c r="CL1235" s="32"/>
      <c r="CM1235" s="32"/>
      <c r="CN1235" s="32"/>
      <c r="CO1235" s="32"/>
      <c r="CP1235" s="32"/>
      <c r="CQ1235" s="32"/>
      <c r="CR1235" s="32"/>
      <c r="CS1235" s="32"/>
      <c r="CT1235" s="32"/>
      <c r="CU1235" s="32"/>
      <c r="CV1235" s="32"/>
      <c r="CW1235" s="32"/>
    </row>
    <row r="1236" spans="15:101" s="26" customFormat="1" x14ac:dyDescent="0.3">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c r="AZ1236" s="32"/>
      <c r="BA1236" s="32"/>
      <c r="BB1236" s="32"/>
      <c r="BC1236" s="32"/>
      <c r="BD1236" s="32"/>
      <c r="BE1236" s="32"/>
      <c r="BF1236" s="32"/>
      <c r="BG1236" s="32"/>
      <c r="BH1236" s="32"/>
      <c r="BI1236" s="32"/>
      <c r="BJ1236" s="32"/>
      <c r="BK1236" s="32"/>
      <c r="BL1236" s="32"/>
      <c r="BM1236" s="32"/>
      <c r="BN1236" s="32"/>
      <c r="BO1236" s="32"/>
      <c r="BP1236" s="32"/>
      <c r="BQ1236" s="32"/>
      <c r="BR1236" s="32"/>
      <c r="BS1236" s="32"/>
      <c r="BT1236" s="32"/>
      <c r="BU1236" s="32"/>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row>
    <row r="1237" spans="15:101" s="26" customFormat="1" x14ac:dyDescent="0.3">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c r="AZ1237" s="32"/>
      <c r="BA1237" s="32"/>
      <c r="BB1237" s="32"/>
      <c r="BC1237" s="32"/>
      <c r="BD1237" s="32"/>
      <c r="BE1237" s="32"/>
      <c r="BF1237" s="32"/>
      <c r="BG1237" s="32"/>
      <c r="BH1237" s="32"/>
      <c r="BI1237" s="32"/>
      <c r="BJ1237" s="32"/>
      <c r="BK1237" s="32"/>
      <c r="BL1237" s="32"/>
      <c r="BM1237" s="32"/>
      <c r="BN1237" s="32"/>
      <c r="BO1237" s="32"/>
      <c r="BP1237" s="32"/>
      <c r="BQ1237" s="32"/>
      <c r="BR1237" s="32"/>
      <c r="BS1237" s="32"/>
      <c r="BT1237" s="32"/>
      <c r="BU1237" s="32"/>
      <c r="BV1237" s="32"/>
      <c r="BW1237" s="32"/>
      <c r="BX1237" s="32"/>
      <c r="BY1237" s="32"/>
      <c r="BZ1237" s="32"/>
      <c r="CA1237" s="32"/>
      <c r="CB1237" s="32"/>
      <c r="CC1237" s="32"/>
      <c r="CD1237" s="32"/>
      <c r="CE1237" s="32"/>
      <c r="CF1237" s="32"/>
      <c r="CG1237" s="32"/>
      <c r="CH1237" s="32"/>
      <c r="CI1237" s="32"/>
      <c r="CJ1237" s="32"/>
      <c r="CK1237" s="32"/>
      <c r="CL1237" s="32"/>
      <c r="CM1237" s="32"/>
      <c r="CN1237" s="32"/>
      <c r="CO1237" s="32"/>
      <c r="CP1237" s="32"/>
      <c r="CQ1237" s="32"/>
      <c r="CR1237" s="32"/>
      <c r="CS1237" s="32"/>
      <c r="CT1237" s="32"/>
      <c r="CU1237" s="32"/>
      <c r="CV1237" s="32"/>
      <c r="CW1237" s="32"/>
    </row>
    <row r="1238" spans="15:101" s="26" customFormat="1" x14ac:dyDescent="0.3">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row>
    <row r="1239" spans="15:101" s="26" customFormat="1" x14ac:dyDescent="0.3">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c r="CP1239" s="32"/>
      <c r="CQ1239" s="32"/>
      <c r="CR1239" s="32"/>
      <c r="CS1239" s="32"/>
      <c r="CT1239" s="32"/>
      <c r="CU1239" s="32"/>
      <c r="CV1239" s="32"/>
      <c r="CW1239" s="32"/>
    </row>
    <row r="1240" spans="15:101" s="26" customFormat="1" x14ac:dyDescent="0.3">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c r="AZ1240" s="32"/>
      <c r="BA1240" s="32"/>
      <c r="BB1240" s="32"/>
      <c r="BC1240" s="32"/>
      <c r="BD1240" s="32"/>
      <c r="BE1240" s="32"/>
      <c r="BF1240" s="32"/>
      <c r="BG1240" s="32"/>
      <c r="BH1240" s="32"/>
      <c r="BI1240" s="32"/>
      <c r="BJ1240" s="32"/>
      <c r="BK1240" s="32"/>
      <c r="BL1240" s="32"/>
      <c r="BM1240" s="32"/>
      <c r="BN1240" s="32"/>
      <c r="BO1240" s="32"/>
      <c r="BP1240" s="32"/>
      <c r="BQ1240" s="32"/>
      <c r="BR1240" s="32"/>
      <c r="BS1240" s="32"/>
      <c r="BT1240" s="32"/>
      <c r="BU1240" s="32"/>
      <c r="BV1240" s="32"/>
      <c r="BW1240" s="32"/>
      <c r="BX1240" s="32"/>
      <c r="BY1240" s="32"/>
      <c r="BZ1240" s="32"/>
      <c r="CA1240" s="32"/>
      <c r="CB1240" s="32"/>
      <c r="CC1240" s="32"/>
      <c r="CD1240" s="32"/>
      <c r="CE1240" s="32"/>
      <c r="CF1240" s="32"/>
      <c r="CG1240" s="32"/>
      <c r="CH1240" s="32"/>
      <c r="CI1240" s="32"/>
      <c r="CJ1240" s="32"/>
      <c r="CK1240" s="32"/>
      <c r="CL1240" s="32"/>
      <c r="CM1240" s="32"/>
      <c r="CN1240" s="32"/>
      <c r="CO1240" s="32"/>
      <c r="CP1240" s="32"/>
      <c r="CQ1240" s="32"/>
      <c r="CR1240" s="32"/>
      <c r="CS1240" s="32"/>
      <c r="CT1240" s="32"/>
      <c r="CU1240" s="32"/>
      <c r="CV1240" s="32"/>
      <c r="CW1240" s="32"/>
    </row>
    <row r="1241" spans="15:101" s="26" customFormat="1" x14ac:dyDescent="0.3">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c r="AZ1241" s="32"/>
      <c r="BA1241" s="32"/>
      <c r="BB1241" s="32"/>
      <c r="BC1241" s="32"/>
      <c r="BD1241" s="32"/>
      <c r="BE1241" s="32"/>
      <c r="BF1241" s="32"/>
      <c r="BG1241" s="32"/>
      <c r="BH1241" s="32"/>
      <c r="BI1241" s="32"/>
      <c r="BJ1241" s="32"/>
      <c r="BK1241" s="32"/>
      <c r="BL1241" s="32"/>
      <c r="BM1241" s="32"/>
      <c r="BN1241" s="32"/>
      <c r="BO1241" s="32"/>
      <c r="BP1241" s="32"/>
      <c r="BQ1241" s="32"/>
      <c r="BR1241" s="32"/>
      <c r="BS1241" s="32"/>
      <c r="BT1241" s="32"/>
      <c r="BU1241" s="32"/>
      <c r="BV1241" s="32"/>
      <c r="BW1241" s="32"/>
      <c r="BX1241" s="32"/>
      <c r="BY1241" s="32"/>
      <c r="BZ1241" s="32"/>
      <c r="CA1241" s="32"/>
      <c r="CB1241" s="32"/>
      <c r="CC1241" s="32"/>
      <c r="CD1241" s="32"/>
      <c r="CE1241" s="32"/>
      <c r="CF1241" s="32"/>
      <c r="CG1241" s="32"/>
      <c r="CH1241" s="32"/>
      <c r="CI1241" s="32"/>
      <c r="CJ1241" s="32"/>
      <c r="CK1241" s="32"/>
      <c r="CL1241" s="32"/>
      <c r="CM1241" s="32"/>
      <c r="CN1241" s="32"/>
      <c r="CO1241" s="32"/>
      <c r="CP1241" s="32"/>
      <c r="CQ1241" s="32"/>
      <c r="CR1241" s="32"/>
      <c r="CS1241" s="32"/>
      <c r="CT1241" s="32"/>
      <c r="CU1241" s="32"/>
      <c r="CV1241" s="32"/>
      <c r="CW1241" s="32"/>
    </row>
    <row r="1242" spans="15:101" s="26" customFormat="1" x14ac:dyDescent="0.3">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c r="AZ1242" s="32"/>
      <c r="BA1242" s="32"/>
      <c r="BB1242" s="32"/>
      <c r="BC1242" s="32"/>
      <c r="BD1242" s="32"/>
      <c r="BE1242" s="32"/>
      <c r="BF1242" s="32"/>
      <c r="BG1242" s="32"/>
      <c r="BH1242" s="32"/>
      <c r="BI1242" s="32"/>
      <c r="BJ1242" s="32"/>
      <c r="BK1242" s="32"/>
      <c r="BL1242" s="32"/>
      <c r="BM1242" s="32"/>
      <c r="BN1242" s="32"/>
      <c r="BO1242" s="32"/>
      <c r="BP1242" s="32"/>
      <c r="BQ1242" s="32"/>
      <c r="BR1242" s="32"/>
      <c r="BS1242" s="32"/>
      <c r="BT1242" s="32"/>
      <c r="BU1242" s="32"/>
      <c r="BV1242" s="32"/>
      <c r="BW1242" s="32"/>
      <c r="BX1242" s="32"/>
      <c r="BY1242" s="32"/>
      <c r="BZ1242" s="32"/>
      <c r="CA1242" s="32"/>
      <c r="CB1242" s="32"/>
      <c r="CC1242" s="32"/>
      <c r="CD1242" s="32"/>
      <c r="CE1242" s="32"/>
      <c r="CF1242" s="32"/>
      <c r="CG1242" s="32"/>
      <c r="CH1242" s="32"/>
      <c r="CI1242" s="32"/>
      <c r="CJ1242" s="32"/>
      <c r="CK1242" s="32"/>
      <c r="CL1242" s="32"/>
      <c r="CM1242" s="32"/>
      <c r="CN1242" s="32"/>
      <c r="CO1242" s="32"/>
      <c r="CP1242" s="32"/>
      <c r="CQ1242" s="32"/>
      <c r="CR1242" s="32"/>
      <c r="CS1242" s="32"/>
      <c r="CT1242" s="32"/>
      <c r="CU1242" s="32"/>
      <c r="CV1242" s="32"/>
      <c r="CW1242" s="32"/>
    </row>
    <row r="1243" spans="15:101" s="26" customFormat="1" x14ac:dyDescent="0.3">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c r="AZ1243" s="32"/>
      <c r="BA1243" s="32"/>
      <c r="BB1243" s="32"/>
      <c r="BC1243" s="32"/>
      <c r="BD1243" s="32"/>
      <c r="BE1243" s="32"/>
      <c r="BF1243" s="32"/>
      <c r="BG1243" s="32"/>
      <c r="BH1243" s="32"/>
      <c r="BI1243" s="32"/>
      <c r="BJ1243" s="32"/>
      <c r="BK1243" s="32"/>
      <c r="BL1243" s="32"/>
      <c r="BM1243" s="32"/>
      <c r="BN1243" s="32"/>
      <c r="BO1243" s="32"/>
      <c r="BP1243" s="32"/>
      <c r="BQ1243" s="32"/>
      <c r="BR1243" s="32"/>
      <c r="BS1243" s="32"/>
      <c r="BT1243" s="32"/>
      <c r="BU1243" s="32"/>
      <c r="BV1243" s="32"/>
      <c r="BW1243" s="32"/>
      <c r="BX1243" s="32"/>
      <c r="BY1243" s="32"/>
      <c r="BZ1243" s="32"/>
      <c r="CA1243" s="32"/>
      <c r="CB1243" s="32"/>
      <c r="CC1243" s="32"/>
      <c r="CD1243" s="32"/>
      <c r="CE1243" s="32"/>
      <c r="CF1243" s="32"/>
      <c r="CG1243" s="32"/>
      <c r="CH1243" s="32"/>
      <c r="CI1243" s="32"/>
      <c r="CJ1243" s="32"/>
      <c r="CK1243" s="32"/>
      <c r="CL1243" s="32"/>
      <c r="CM1243" s="32"/>
      <c r="CN1243" s="32"/>
      <c r="CO1243" s="32"/>
      <c r="CP1243" s="32"/>
      <c r="CQ1243" s="32"/>
      <c r="CR1243" s="32"/>
      <c r="CS1243" s="32"/>
      <c r="CT1243" s="32"/>
      <c r="CU1243" s="32"/>
      <c r="CV1243" s="32"/>
      <c r="CW1243" s="32"/>
    </row>
    <row r="1244" spans="15:101" s="26" customFormat="1" x14ac:dyDescent="0.3">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32"/>
      <c r="BN1244" s="32"/>
      <c r="BO1244" s="32"/>
      <c r="BP1244" s="32"/>
      <c r="BQ1244" s="32"/>
      <c r="BR1244" s="32"/>
      <c r="BS1244" s="32"/>
      <c r="BT1244" s="32"/>
      <c r="BU1244" s="32"/>
      <c r="BV1244" s="32"/>
      <c r="BW1244" s="32"/>
      <c r="BX1244" s="32"/>
      <c r="BY1244" s="32"/>
      <c r="BZ1244" s="32"/>
      <c r="CA1244" s="32"/>
      <c r="CB1244" s="32"/>
      <c r="CC1244" s="32"/>
      <c r="CD1244" s="32"/>
      <c r="CE1244" s="32"/>
      <c r="CF1244" s="32"/>
      <c r="CG1244" s="32"/>
      <c r="CH1244" s="32"/>
      <c r="CI1244" s="32"/>
      <c r="CJ1244" s="32"/>
      <c r="CK1244" s="32"/>
      <c r="CL1244" s="32"/>
      <c r="CM1244" s="32"/>
      <c r="CN1244" s="32"/>
      <c r="CO1244" s="32"/>
      <c r="CP1244" s="32"/>
      <c r="CQ1244" s="32"/>
      <c r="CR1244" s="32"/>
      <c r="CS1244" s="32"/>
      <c r="CT1244" s="32"/>
      <c r="CU1244" s="32"/>
      <c r="CV1244" s="32"/>
      <c r="CW1244" s="32"/>
    </row>
    <row r="1245" spans="15:101" s="26" customFormat="1" x14ac:dyDescent="0.3">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32"/>
      <c r="BN1245" s="32"/>
      <c r="BO1245" s="32"/>
      <c r="BP1245" s="32"/>
      <c r="BQ1245" s="32"/>
      <c r="BR1245" s="32"/>
      <c r="BS1245" s="32"/>
      <c r="BT1245" s="32"/>
      <c r="BU1245" s="32"/>
      <c r="BV1245" s="32"/>
      <c r="BW1245" s="32"/>
      <c r="BX1245" s="32"/>
      <c r="BY1245" s="32"/>
      <c r="BZ1245" s="32"/>
      <c r="CA1245" s="32"/>
      <c r="CB1245" s="32"/>
      <c r="CC1245" s="32"/>
      <c r="CD1245" s="32"/>
      <c r="CE1245" s="32"/>
      <c r="CF1245" s="32"/>
      <c r="CG1245" s="32"/>
      <c r="CH1245" s="32"/>
      <c r="CI1245" s="32"/>
      <c r="CJ1245" s="32"/>
      <c r="CK1245" s="32"/>
      <c r="CL1245" s="32"/>
      <c r="CM1245" s="32"/>
      <c r="CN1245" s="32"/>
      <c r="CO1245" s="32"/>
      <c r="CP1245" s="32"/>
      <c r="CQ1245" s="32"/>
      <c r="CR1245" s="32"/>
      <c r="CS1245" s="32"/>
      <c r="CT1245" s="32"/>
      <c r="CU1245" s="32"/>
      <c r="CV1245" s="32"/>
      <c r="CW1245" s="32"/>
    </row>
    <row r="1246" spans="15:101" s="26" customFormat="1" x14ac:dyDescent="0.3">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row>
    <row r="1247" spans="15:101" s="26" customFormat="1" x14ac:dyDescent="0.3">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c r="CP1247" s="32"/>
      <c r="CQ1247" s="32"/>
      <c r="CR1247" s="32"/>
      <c r="CS1247" s="32"/>
      <c r="CT1247" s="32"/>
      <c r="CU1247" s="32"/>
      <c r="CV1247" s="32"/>
      <c r="CW1247" s="32"/>
    </row>
    <row r="1248" spans="15:101" s="26" customFormat="1" x14ac:dyDescent="0.3">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c r="CP1248" s="32"/>
      <c r="CQ1248" s="32"/>
      <c r="CR1248" s="32"/>
      <c r="CS1248" s="32"/>
      <c r="CT1248" s="32"/>
      <c r="CU1248" s="32"/>
      <c r="CV1248" s="32"/>
      <c r="CW1248" s="32"/>
    </row>
    <row r="1249" spans="15:101" s="26" customFormat="1" x14ac:dyDescent="0.3">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32"/>
      <c r="BN1249" s="32"/>
      <c r="BO1249" s="32"/>
      <c r="BP1249" s="32"/>
      <c r="BQ1249" s="32"/>
      <c r="BR1249" s="32"/>
      <c r="BS1249" s="32"/>
      <c r="BT1249" s="32"/>
      <c r="BU1249" s="32"/>
      <c r="BV1249" s="32"/>
      <c r="BW1249" s="32"/>
      <c r="BX1249" s="32"/>
      <c r="BY1249" s="32"/>
      <c r="BZ1249" s="32"/>
      <c r="CA1249" s="32"/>
      <c r="CB1249" s="32"/>
      <c r="CC1249" s="32"/>
      <c r="CD1249" s="32"/>
      <c r="CE1249" s="32"/>
      <c r="CF1249" s="32"/>
      <c r="CG1249" s="32"/>
      <c r="CH1249" s="32"/>
      <c r="CI1249" s="32"/>
      <c r="CJ1249" s="32"/>
      <c r="CK1249" s="32"/>
      <c r="CL1249" s="32"/>
      <c r="CM1249" s="32"/>
      <c r="CN1249" s="32"/>
      <c r="CO1249" s="32"/>
      <c r="CP1249" s="32"/>
      <c r="CQ1249" s="32"/>
      <c r="CR1249" s="32"/>
      <c r="CS1249" s="32"/>
      <c r="CT1249" s="32"/>
      <c r="CU1249" s="32"/>
      <c r="CV1249" s="32"/>
      <c r="CW1249" s="32"/>
    </row>
    <row r="1250" spans="15:101" s="26" customFormat="1" x14ac:dyDescent="0.3">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32"/>
      <c r="BN1250" s="32"/>
      <c r="BO1250" s="32"/>
      <c r="BP1250" s="32"/>
      <c r="BQ1250" s="32"/>
      <c r="BR1250" s="32"/>
      <c r="BS1250" s="32"/>
      <c r="BT1250" s="32"/>
      <c r="BU1250" s="32"/>
      <c r="BV1250" s="32"/>
      <c r="BW1250" s="32"/>
      <c r="BX1250" s="32"/>
      <c r="BY1250" s="32"/>
      <c r="BZ1250" s="32"/>
      <c r="CA1250" s="32"/>
      <c r="CB1250" s="32"/>
      <c r="CC1250" s="32"/>
      <c r="CD1250" s="32"/>
      <c r="CE1250" s="32"/>
      <c r="CF1250" s="32"/>
      <c r="CG1250" s="32"/>
      <c r="CH1250" s="32"/>
      <c r="CI1250" s="32"/>
      <c r="CJ1250" s="32"/>
      <c r="CK1250" s="32"/>
      <c r="CL1250" s="32"/>
      <c r="CM1250" s="32"/>
      <c r="CN1250" s="32"/>
      <c r="CO1250" s="32"/>
      <c r="CP1250" s="32"/>
      <c r="CQ1250" s="32"/>
      <c r="CR1250" s="32"/>
      <c r="CS1250" s="32"/>
      <c r="CT1250" s="32"/>
      <c r="CU1250" s="32"/>
      <c r="CV1250" s="32"/>
      <c r="CW1250" s="32"/>
    </row>
    <row r="1251" spans="15:101" s="26" customFormat="1" x14ac:dyDescent="0.3">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32"/>
      <c r="BN1251" s="32"/>
      <c r="BO1251" s="32"/>
      <c r="BP1251" s="32"/>
      <c r="BQ1251" s="32"/>
      <c r="BR1251" s="32"/>
      <c r="BS1251" s="32"/>
      <c r="BT1251" s="32"/>
      <c r="BU1251" s="32"/>
      <c r="BV1251" s="32"/>
      <c r="BW1251" s="32"/>
      <c r="BX1251" s="32"/>
      <c r="BY1251" s="32"/>
      <c r="BZ1251" s="32"/>
      <c r="CA1251" s="32"/>
      <c r="CB1251" s="32"/>
      <c r="CC1251" s="32"/>
      <c r="CD1251" s="32"/>
      <c r="CE1251" s="32"/>
      <c r="CF1251" s="32"/>
      <c r="CG1251" s="32"/>
      <c r="CH1251" s="32"/>
      <c r="CI1251" s="32"/>
      <c r="CJ1251" s="32"/>
      <c r="CK1251" s="32"/>
      <c r="CL1251" s="32"/>
      <c r="CM1251" s="32"/>
      <c r="CN1251" s="32"/>
      <c r="CO1251" s="32"/>
      <c r="CP1251" s="32"/>
      <c r="CQ1251" s="32"/>
      <c r="CR1251" s="32"/>
      <c r="CS1251" s="32"/>
      <c r="CT1251" s="32"/>
      <c r="CU1251" s="32"/>
      <c r="CV1251" s="32"/>
      <c r="CW1251" s="32"/>
    </row>
    <row r="1252" spans="15:101" s="26" customFormat="1" x14ac:dyDescent="0.3">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32"/>
      <c r="BN1252" s="32"/>
      <c r="BO1252" s="32"/>
      <c r="BP1252" s="32"/>
      <c r="BQ1252" s="32"/>
      <c r="BR1252" s="32"/>
      <c r="BS1252" s="32"/>
      <c r="BT1252" s="32"/>
      <c r="BU1252" s="32"/>
      <c r="BV1252" s="32"/>
      <c r="BW1252" s="32"/>
      <c r="BX1252" s="32"/>
      <c r="BY1252" s="32"/>
      <c r="BZ1252" s="32"/>
      <c r="CA1252" s="32"/>
      <c r="CB1252" s="32"/>
      <c r="CC1252" s="32"/>
      <c r="CD1252" s="32"/>
      <c r="CE1252" s="32"/>
      <c r="CF1252" s="32"/>
      <c r="CG1252" s="32"/>
      <c r="CH1252" s="32"/>
      <c r="CI1252" s="32"/>
      <c r="CJ1252" s="32"/>
      <c r="CK1252" s="32"/>
      <c r="CL1252" s="32"/>
      <c r="CM1252" s="32"/>
      <c r="CN1252" s="32"/>
      <c r="CO1252" s="32"/>
      <c r="CP1252" s="32"/>
      <c r="CQ1252" s="32"/>
      <c r="CR1252" s="32"/>
      <c r="CS1252" s="32"/>
      <c r="CT1252" s="32"/>
      <c r="CU1252" s="32"/>
      <c r="CV1252" s="32"/>
      <c r="CW1252" s="32"/>
    </row>
    <row r="1253" spans="15:101" s="26" customFormat="1" x14ac:dyDescent="0.3">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32"/>
      <c r="BN1253" s="32"/>
      <c r="BO1253" s="32"/>
      <c r="BP1253" s="32"/>
      <c r="BQ1253" s="32"/>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row>
    <row r="1254" spans="15:101" s="26" customFormat="1" x14ac:dyDescent="0.3">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row>
    <row r="1255" spans="15:101" s="26" customFormat="1" x14ac:dyDescent="0.3">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32"/>
      <c r="BN1255" s="32"/>
      <c r="BO1255" s="32"/>
      <c r="BP1255" s="32"/>
      <c r="BQ1255" s="32"/>
      <c r="BR1255" s="32"/>
      <c r="BS1255" s="32"/>
      <c r="BT1255" s="32"/>
      <c r="BU1255" s="32"/>
      <c r="BV1255" s="32"/>
      <c r="BW1255" s="32"/>
      <c r="BX1255" s="32"/>
      <c r="BY1255" s="32"/>
      <c r="BZ1255" s="32"/>
      <c r="CA1255" s="32"/>
      <c r="CB1255" s="32"/>
      <c r="CC1255" s="32"/>
      <c r="CD1255" s="32"/>
      <c r="CE1255" s="32"/>
      <c r="CF1255" s="32"/>
      <c r="CG1255" s="32"/>
      <c r="CH1255" s="32"/>
      <c r="CI1255" s="32"/>
      <c r="CJ1255" s="32"/>
      <c r="CK1255" s="32"/>
      <c r="CL1255" s="32"/>
      <c r="CM1255" s="32"/>
      <c r="CN1255" s="32"/>
      <c r="CO1255" s="32"/>
      <c r="CP1255" s="32"/>
      <c r="CQ1255" s="32"/>
      <c r="CR1255" s="32"/>
      <c r="CS1255" s="32"/>
      <c r="CT1255" s="32"/>
      <c r="CU1255" s="32"/>
      <c r="CV1255" s="32"/>
      <c r="CW1255" s="32"/>
    </row>
    <row r="1256" spans="15:101" s="26" customFormat="1" x14ac:dyDescent="0.3">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32"/>
      <c r="BN1256" s="32"/>
      <c r="BO1256" s="32"/>
      <c r="BP1256" s="32"/>
      <c r="BQ1256" s="32"/>
      <c r="BR1256" s="32"/>
      <c r="BS1256" s="32"/>
      <c r="BT1256" s="32"/>
      <c r="BU1256" s="32"/>
      <c r="BV1256" s="32"/>
      <c r="BW1256" s="32"/>
      <c r="BX1256" s="32"/>
      <c r="BY1256" s="32"/>
      <c r="BZ1256" s="32"/>
      <c r="CA1256" s="32"/>
      <c r="CB1256" s="32"/>
      <c r="CC1256" s="32"/>
      <c r="CD1256" s="32"/>
      <c r="CE1256" s="32"/>
      <c r="CF1256" s="32"/>
      <c r="CG1256" s="32"/>
      <c r="CH1256" s="32"/>
      <c r="CI1256" s="32"/>
      <c r="CJ1256" s="32"/>
      <c r="CK1256" s="32"/>
      <c r="CL1256" s="32"/>
      <c r="CM1256" s="32"/>
      <c r="CN1256" s="32"/>
      <c r="CO1256" s="32"/>
      <c r="CP1256" s="32"/>
      <c r="CQ1256" s="32"/>
      <c r="CR1256" s="32"/>
      <c r="CS1256" s="32"/>
      <c r="CT1256" s="32"/>
      <c r="CU1256" s="32"/>
      <c r="CV1256" s="32"/>
      <c r="CW1256" s="32"/>
    </row>
    <row r="1257" spans="15:101" s="26" customFormat="1" x14ac:dyDescent="0.3">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32"/>
      <c r="BN1257" s="32"/>
      <c r="BO1257" s="32"/>
      <c r="BP1257" s="32"/>
      <c r="BQ1257" s="32"/>
      <c r="BR1257" s="32"/>
      <c r="BS1257" s="32"/>
      <c r="BT1257" s="32"/>
      <c r="BU1257" s="32"/>
      <c r="BV1257" s="32"/>
      <c r="BW1257" s="32"/>
      <c r="BX1257" s="32"/>
      <c r="BY1257" s="32"/>
      <c r="BZ1257" s="32"/>
      <c r="CA1257" s="32"/>
      <c r="CB1257" s="32"/>
      <c r="CC1257" s="32"/>
      <c r="CD1257" s="32"/>
      <c r="CE1257" s="32"/>
      <c r="CF1257" s="32"/>
      <c r="CG1257" s="32"/>
      <c r="CH1257" s="32"/>
      <c r="CI1257" s="32"/>
      <c r="CJ1257" s="32"/>
      <c r="CK1257" s="32"/>
      <c r="CL1257" s="32"/>
      <c r="CM1257" s="32"/>
      <c r="CN1257" s="32"/>
      <c r="CO1257" s="32"/>
      <c r="CP1257" s="32"/>
      <c r="CQ1257" s="32"/>
      <c r="CR1257" s="32"/>
      <c r="CS1257" s="32"/>
      <c r="CT1257" s="32"/>
      <c r="CU1257" s="32"/>
      <c r="CV1257" s="32"/>
      <c r="CW1257" s="32"/>
    </row>
    <row r="1258" spans="15:101" s="26" customFormat="1" x14ac:dyDescent="0.3">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32"/>
      <c r="BN1258" s="32"/>
      <c r="BO1258" s="32"/>
      <c r="BP1258" s="32"/>
      <c r="BQ1258" s="32"/>
      <c r="BR1258" s="32"/>
      <c r="BS1258" s="32"/>
      <c r="BT1258" s="32"/>
      <c r="BU1258" s="32"/>
      <c r="BV1258" s="32"/>
      <c r="BW1258" s="32"/>
      <c r="BX1258" s="32"/>
      <c r="BY1258" s="32"/>
      <c r="BZ1258" s="32"/>
      <c r="CA1258" s="32"/>
      <c r="CB1258" s="32"/>
      <c r="CC1258" s="32"/>
      <c r="CD1258" s="32"/>
      <c r="CE1258" s="32"/>
      <c r="CF1258" s="32"/>
      <c r="CG1258" s="32"/>
      <c r="CH1258" s="32"/>
      <c r="CI1258" s="32"/>
      <c r="CJ1258" s="32"/>
      <c r="CK1258" s="32"/>
      <c r="CL1258" s="32"/>
      <c r="CM1258" s="32"/>
      <c r="CN1258" s="32"/>
      <c r="CO1258" s="32"/>
      <c r="CP1258" s="32"/>
      <c r="CQ1258" s="32"/>
      <c r="CR1258" s="32"/>
      <c r="CS1258" s="32"/>
      <c r="CT1258" s="32"/>
      <c r="CU1258" s="32"/>
      <c r="CV1258" s="32"/>
      <c r="CW1258" s="32"/>
    </row>
    <row r="1259" spans="15:101" s="26" customFormat="1" x14ac:dyDescent="0.3">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32"/>
      <c r="BN1259" s="32"/>
      <c r="BO1259" s="32"/>
      <c r="BP1259" s="32"/>
      <c r="BQ1259" s="32"/>
      <c r="BR1259" s="32"/>
      <c r="BS1259" s="32"/>
      <c r="BT1259" s="32"/>
      <c r="BU1259" s="32"/>
      <c r="BV1259" s="32"/>
      <c r="BW1259" s="32"/>
      <c r="BX1259" s="32"/>
      <c r="BY1259" s="32"/>
      <c r="BZ1259" s="32"/>
      <c r="CA1259" s="32"/>
      <c r="CB1259" s="32"/>
      <c r="CC1259" s="32"/>
      <c r="CD1259" s="32"/>
      <c r="CE1259" s="32"/>
      <c r="CF1259" s="32"/>
      <c r="CG1259" s="32"/>
      <c r="CH1259" s="32"/>
      <c r="CI1259" s="32"/>
      <c r="CJ1259" s="32"/>
      <c r="CK1259" s="32"/>
      <c r="CL1259" s="32"/>
      <c r="CM1259" s="32"/>
      <c r="CN1259" s="32"/>
      <c r="CO1259" s="32"/>
      <c r="CP1259" s="32"/>
      <c r="CQ1259" s="32"/>
      <c r="CR1259" s="32"/>
      <c r="CS1259" s="32"/>
      <c r="CT1259" s="32"/>
      <c r="CU1259" s="32"/>
      <c r="CV1259" s="32"/>
      <c r="CW1259" s="32"/>
    </row>
    <row r="1260" spans="15:101" s="26" customFormat="1" x14ac:dyDescent="0.3">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32"/>
      <c r="BN1260" s="32"/>
      <c r="BO1260" s="32"/>
      <c r="BP1260" s="32"/>
      <c r="BQ1260" s="32"/>
      <c r="BR1260" s="32"/>
      <c r="BS1260" s="32"/>
      <c r="BT1260" s="32"/>
      <c r="BU1260" s="32"/>
      <c r="BV1260" s="32"/>
      <c r="BW1260" s="32"/>
      <c r="BX1260" s="32"/>
      <c r="BY1260" s="32"/>
      <c r="BZ1260" s="32"/>
      <c r="CA1260" s="32"/>
      <c r="CB1260" s="32"/>
      <c r="CC1260" s="32"/>
      <c r="CD1260" s="32"/>
      <c r="CE1260" s="32"/>
      <c r="CF1260" s="32"/>
      <c r="CG1260" s="32"/>
      <c r="CH1260" s="32"/>
      <c r="CI1260" s="32"/>
      <c r="CJ1260" s="32"/>
      <c r="CK1260" s="32"/>
      <c r="CL1260" s="32"/>
      <c r="CM1260" s="32"/>
      <c r="CN1260" s="32"/>
      <c r="CO1260" s="32"/>
      <c r="CP1260" s="32"/>
      <c r="CQ1260" s="32"/>
      <c r="CR1260" s="32"/>
      <c r="CS1260" s="32"/>
      <c r="CT1260" s="32"/>
      <c r="CU1260" s="32"/>
      <c r="CV1260" s="32"/>
      <c r="CW1260" s="32"/>
    </row>
    <row r="1261" spans="15:101" s="26" customFormat="1" x14ac:dyDescent="0.3">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32"/>
      <c r="BN1261" s="32"/>
      <c r="BO1261" s="32"/>
      <c r="BP1261" s="32"/>
      <c r="BQ1261" s="32"/>
      <c r="BR1261" s="32"/>
      <c r="BS1261" s="32"/>
      <c r="BT1261" s="32"/>
      <c r="BU1261" s="32"/>
      <c r="BV1261" s="32"/>
      <c r="BW1261" s="32"/>
      <c r="BX1261" s="32"/>
      <c r="BY1261" s="32"/>
      <c r="BZ1261" s="32"/>
      <c r="CA1261" s="32"/>
      <c r="CB1261" s="32"/>
      <c r="CC1261" s="32"/>
      <c r="CD1261" s="32"/>
      <c r="CE1261" s="32"/>
      <c r="CF1261" s="32"/>
      <c r="CG1261" s="32"/>
      <c r="CH1261" s="32"/>
      <c r="CI1261" s="32"/>
      <c r="CJ1261" s="32"/>
      <c r="CK1261" s="32"/>
      <c r="CL1261" s="32"/>
      <c r="CM1261" s="32"/>
      <c r="CN1261" s="32"/>
      <c r="CO1261" s="32"/>
      <c r="CP1261" s="32"/>
      <c r="CQ1261" s="32"/>
      <c r="CR1261" s="32"/>
      <c r="CS1261" s="32"/>
      <c r="CT1261" s="32"/>
      <c r="CU1261" s="32"/>
      <c r="CV1261" s="32"/>
      <c r="CW1261" s="32"/>
    </row>
    <row r="1262" spans="15:101" s="26" customFormat="1" x14ac:dyDescent="0.3">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row>
    <row r="1263" spans="15:101" s="26" customFormat="1" x14ac:dyDescent="0.3">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32"/>
      <c r="BN1263" s="32"/>
      <c r="BO1263" s="32"/>
      <c r="BP1263" s="32"/>
      <c r="BQ1263" s="32"/>
      <c r="BR1263" s="32"/>
      <c r="BS1263" s="32"/>
      <c r="BT1263" s="32"/>
      <c r="BU1263" s="32"/>
      <c r="BV1263" s="32"/>
      <c r="BW1263" s="32"/>
      <c r="BX1263" s="32"/>
      <c r="BY1263" s="32"/>
      <c r="BZ1263" s="32"/>
      <c r="CA1263" s="32"/>
      <c r="CB1263" s="32"/>
      <c r="CC1263" s="32"/>
      <c r="CD1263" s="32"/>
      <c r="CE1263" s="32"/>
      <c r="CF1263" s="32"/>
      <c r="CG1263" s="32"/>
      <c r="CH1263" s="32"/>
      <c r="CI1263" s="32"/>
      <c r="CJ1263" s="32"/>
      <c r="CK1263" s="32"/>
      <c r="CL1263" s="32"/>
      <c r="CM1263" s="32"/>
      <c r="CN1263" s="32"/>
      <c r="CO1263" s="32"/>
      <c r="CP1263" s="32"/>
      <c r="CQ1263" s="32"/>
      <c r="CR1263" s="32"/>
      <c r="CS1263" s="32"/>
      <c r="CT1263" s="32"/>
      <c r="CU1263" s="32"/>
      <c r="CV1263" s="32"/>
      <c r="CW1263" s="32"/>
    </row>
    <row r="1264" spans="15:101" s="26" customFormat="1" x14ac:dyDescent="0.3">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32"/>
      <c r="BN1264" s="32"/>
      <c r="BO1264" s="32"/>
      <c r="BP1264" s="32"/>
      <c r="BQ1264" s="32"/>
      <c r="BR1264" s="32"/>
      <c r="BS1264" s="32"/>
      <c r="BT1264" s="32"/>
      <c r="BU1264" s="32"/>
      <c r="BV1264" s="32"/>
      <c r="BW1264" s="32"/>
      <c r="BX1264" s="32"/>
      <c r="BY1264" s="32"/>
      <c r="BZ1264" s="32"/>
      <c r="CA1264" s="32"/>
      <c r="CB1264" s="32"/>
      <c r="CC1264" s="32"/>
      <c r="CD1264" s="32"/>
      <c r="CE1264" s="32"/>
      <c r="CF1264" s="32"/>
      <c r="CG1264" s="32"/>
      <c r="CH1264" s="32"/>
      <c r="CI1264" s="32"/>
      <c r="CJ1264" s="32"/>
      <c r="CK1264" s="32"/>
      <c r="CL1264" s="32"/>
      <c r="CM1264" s="32"/>
      <c r="CN1264" s="32"/>
      <c r="CO1264" s="32"/>
      <c r="CP1264" s="32"/>
      <c r="CQ1264" s="32"/>
      <c r="CR1264" s="32"/>
      <c r="CS1264" s="32"/>
      <c r="CT1264" s="32"/>
      <c r="CU1264" s="32"/>
      <c r="CV1264" s="32"/>
      <c r="CW1264" s="32"/>
    </row>
    <row r="1265" spans="15:101" s="26" customFormat="1" x14ac:dyDescent="0.3">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c r="CP1265" s="32"/>
      <c r="CQ1265" s="32"/>
      <c r="CR1265" s="32"/>
      <c r="CS1265" s="32"/>
      <c r="CT1265" s="32"/>
      <c r="CU1265" s="32"/>
      <c r="CV1265" s="32"/>
      <c r="CW1265" s="32"/>
    </row>
    <row r="1266" spans="15:101" s="26" customFormat="1" x14ac:dyDescent="0.3">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c r="CP1266" s="32"/>
      <c r="CQ1266" s="32"/>
      <c r="CR1266" s="32"/>
      <c r="CS1266" s="32"/>
      <c r="CT1266" s="32"/>
      <c r="CU1266" s="32"/>
      <c r="CV1266" s="32"/>
      <c r="CW1266" s="32"/>
    </row>
    <row r="1267" spans="15:101" s="26" customFormat="1" x14ac:dyDescent="0.3">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c r="BP1267" s="32"/>
      <c r="BQ1267" s="32"/>
      <c r="BR1267" s="32"/>
      <c r="BS1267" s="32"/>
      <c r="BT1267" s="32"/>
      <c r="BU1267" s="32"/>
      <c r="BV1267" s="32"/>
      <c r="BW1267" s="32"/>
      <c r="BX1267" s="32"/>
      <c r="BY1267" s="32"/>
      <c r="BZ1267" s="32"/>
      <c r="CA1267" s="32"/>
      <c r="CB1267" s="32"/>
      <c r="CC1267" s="32"/>
      <c r="CD1267" s="32"/>
      <c r="CE1267" s="32"/>
      <c r="CF1267" s="32"/>
      <c r="CG1267" s="32"/>
      <c r="CH1267" s="32"/>
      <c r="CI1267" s="32"/>
      <c r="CJ1267" s="32"/>
      <c r="CK1267" s="32"/>
      <c r="CL1267" s="32"/>
      <c r="CM1267" s="32"/>
      <c r="CN1267" s="32"/>
      <c r="CO1267" s="32"/>
      <c r="CP1267" s="32"/>
      <c r="CQ1267" s="32"/>
      <c r="CR1267" s="32"/>
      <c r="CS1267" s="32"/>
      <c r="CT1267" s="32"/>
      <c r="CU1267" s="32"/>
      <c r="CV1267" s="32"/>
      <c r="CW1267" s="32"/>
    </row>
    <row r="1268" spans="15:101" s="26" customFormat="1" x14ac:dyDescent="0.3">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32"/>
      <c r="BN1268" s="32"/>
      <c r="BO1268" s="32"/>
      <c r="BP1268" s="32"/>
      <c r="BQ1268" s="32"/>
      <c r="BR1268" s="32"/>
      <c r="BS1268" s="32"/>
      <c r="BT1268" s="32"/>
      <c r="BU1268" s="32"/>
      <c r="BV1268" s="32"/>
      <c r="BW1268" s="32"/>
      <c r="BX1268" s="32"/>
      <c r="BY1268" s="32"/>
      <c r="BZ1268" s="32"/>
      <c r="CA1268" s="32"/>
      <c r="CB1268" s="32"/>
      <c r="CC1268" s="32"/>
      <c r="CD1268" s="32"/>
      <c r="CE1268" s="32"/>
      <c r="CF1268" s="32"/>
      <c r="CG1268" s="32"/>
      <c r="CH1268" s="32"/>
      <c r="CI1268" s="32"/>
      <c r="CJ1268" s="32"/>
      <c r="CK1268" s="32"/>
      <c r="CL1268" s="32"/>
      <c r="CM1268" s="32"/>
      <c r="CN1268" s="32"/>
      <c r="CO1268" s="32"/>
      <c r="CP1268" s="32"/>
      <c r="CQ1268" s="32"/>
      <c r="CR1268" s="32"/>
      <c r="CS1268" s="32"/>
      <c r="CT1268" s="32"/>
      <c r="CU1268" s="32"/>
      <c r="CV1268" s="32"/>
      <c r="CW1268" s="32"/>
    </row>
    <row r="1269" spans="15:101" s="26" customFormat="1" x14ac:dyDescent="0.3">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32"/>
      <c r="BN1269" s="32"/>
      <c r="BO1269" s="32"/>
      <c r="BP1269" s="32"/>
      <c r="BQ1269" s="32"/>
      <c r="BR1269" s="32"/>
      <c r="BS1269" s="32"/>
      <c r="BT1269" s="32"/>
      <c r="BU1269" s="32"/>
      <c r="BV1269" s="32"/>
      <c r="BW1269" s="32"/>
      <c r="BX1269" s="32"/>
      <c r="BY1269" s="32"/>
      <c r="BZ1269" s="32"/>
      <c r="CA1269" s="32"/>
      <c r="CB1269" s="32"/>
      <c r="CC1269" s="32"/>
      <c r="CD1269" s="32"/>
      <c r="CE1269" s="32"/>
      <c r="CF1269" s="32"/>
      <c r="CG1269" s="32"/>
      <c r="CH1269" s="32"/>
      <c r="CI1269" s="32"/>
      <c r="CJ1269" s="32"/>
      <c r="CK1269" s="32"/>
      <c r="CL1269" s="32"/>
      <c r="CM1269" s="32"/>
      <c r="CN1269" s="32"/>
      <c r="CO1269" s="32"/>
      <c r="CP1269" s="32"/>
      <c r="CQ1269" s="32"/>
      <c r="CR1269" s="32"/>
      <c r="CS1269" s="32"/>
      <c r="CT1269" s="32"/>
      <c r="CU1269" s="32"/>
      <c r="CV1269" s="32"/>
      <c r="CW1269" s="32"/>
    </row>
    <row r="1270" spans="15:101" s="26" customFormat="1" x14ac:dyDescent="0.3">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row>
    <row r="1271" spans="15:101" s="26" customFormat="1" x14ac:dyDescent="0.3">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32"/>
      <c r="BN1271" s="32"/>
      <c r="BO1271" s="32"/>
      <c r="BP1271" s="32"/>
      <c r="BQ1271" s="32"/>
      <c r="BR1271" s="32"/>
      <c r="BS1271" s="32"/>
      <c r="BT1271" s="32"/>
      <c r="BU1271" s="32"/>
      <c r="BV1271" s="32"/>
      <c r="BW1271" s="32"/>
      <c r="BX1271" s="32"/>
      <c r="BY1271" s="32"/>
      <c r="BZ1271" s="32"/>
      <c r="CA1271" s="32"/>
      <c r="CB1271" s="32"/>
      <c r="CC1271" s="32"/>
      <c r="CD1271" s="32"/>
      <c r="CE1271" s="32"/>
      <c r="CF1271" s="32"/>
      <c r="CG1271" s="32"/>
      <c r="CH1271" s="32"/>
      <c r="CI1271" s="32"/>
      <c r="CJ1271" s="32"/>
      <c r="CK1271" s="32"/>
      <c r="CL1271" s="32"/>
      <c r="CM1271" s="32"/>
      <c r="CN1271" s="32"/>
      <c r="CO1271" s="32"/>
      <c r="CP1271" s="32"/>
      <c r="CQ1271" s="32"/>
      <c r="CR1271" s="32"/>
      <c r="CS1271" s="32"/>
      <c r="CT1271" s="32"/>
      <c r="CU1271" s="32"/>
      <c r="CV1271" s="32"/>
      <c r="CW1271" s="32"/>
    </row>
    <row r="1272" spans="15:101" s="26" customFormat="1" x14ac:dyDescent="0.3">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32"/>
      <c r="BN1272" s="32"/>
      <c r="BO1272" s="32"/>
      <c r="BP1272" s="32"/>
      <c r="BQ1272" s="32"/>
      <c r="BR1272" s="32"/>
      <c r="BS1272" s="32"/>
      <c r="BT1272" s="32"/>
      <c r="BU1272" s="32"/>
      <c r="BV1272" s="32"/>
      <c r="BW1272" s="32"/>
      <c r="BX1272" s="32"/>
      <c r="BY1272" s="32"/>
      <c r="BZ1272" s="32"/>
      <c r="CA1272" s="32"/>
      <c r="CB1272" s="32"/>
      <c r="CC1272" s="32"/>
      <c r="CD1272" s="32"/>
      <c r="CE1272" s="32"/>
      <c r="CF1272" s="32"/>
      <c r="CG1272" s="32"/>
      <c r="CH1272" s="32"/>
      <c r="CI1272" s="32"/>
      <c r="CJ1272" s="32"/>
      <c r="CK1272" s="32"/>
      <c r="CL1272" s="32"/>
      <c r="CM1272" s="32"/>
      <c r="CN1272" s="32"/>
      <c r="CO1272" s="32"/>
      <c r="CP1272" s="32"/>
      <c r="CQ1272" s="32"/>
      <c r="CR1272" s="32"/>
      <c r="CS1272" s="32"/>
      <c r="CT1272" s="32"/>
      <c r="CU1272" s="32"/>
      <c r="CV1272" s="32"/>
      <c r="CW1272" s="32"/>
    </row>
    <row r="1273" spans="15:101" s="26" customFormat="1" x14ac:dyDescent="0.3">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32"/>
      <c r="BN1273" s="32"/>
      <c r="BO1273" s="32"/>
      <c r="BP1273" s="32"/>
      <c r="BQ1273" s="32"/>
      <c r="BR1273" s="32"/>
      <c r="BS1273" s="32"/>
      <c r="BT1273" s="32"/>
      <c r="BU1273" s="32"/>
      <c r="BV1273" s="32"/>
      <c r="BW1273" s="32"/>
      <c r="BX1273" s="32"/>
      <c r="BY1273" s="32"/>
      <c r="BZ1273" s="32"/>
      <c r="CA1273" s="32"/>
      <c r="CB1273" s="32"/>
      <c r="CC1273" s="32"/>
      <c r="CD1273" s="32"/>
      <c r="CE1273" s="32"/>
      <c r="CF1273" s="32"/>
      <c r="CG1273" s="32"/>
      <c r="CH1273" s="32"/>
      <c r="CI1273" s="32"/>
      <c r="CJ1273" s="32"/>
      <c r="CK1273" s="32"/>
      <c r="CL1273" s="32"/>
      <c r="CM1273" s="32"/>
      <c r="CN1273" s="32"/>
      <c r="CO1273" s="32"/>
      <c r="CP1273" s="32"/>
      <c r="CQ1273" s="32"/>
      <c r="CR1273" s="32"/>
      <c r="CS1273" s="32"/>
      <c r="CT1273" s="32"/>
      <c r="CU1273" s="32"/>
      <c r="CV1273" s="32"/>
      <c r="CW1273" s="32"/>
    </row>
    <row r="1274" spans="15:101" s="26" customFormat="1" x14ac:dyDescent="0.3">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c r="CP1274" s="32"/>
      <c r="CQ1274" s="32"/>
      <c r="CR1274" s="32"/>
      <c r="CS1274" s="32"/>
      <c r="CT1274" s="32"/>
      <c r="CU1274" s="32"/>
      <c r="CV1274" s="32"/>
      <c r="CW1274" s="32"/>
    </row>
    <row r="1275" spans="15:101" s="26" customFormat="1" x14ac:dyDescent="0.3">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c r="CP1275" s="32"/>
      <c r="CQ1275" s="32"/>
      <c r="CR1275" s="32"/>
      <c r="CS1275" s="32"/>
      <c r="CT1275" s="32"/>
      <c r="CU1275" s="32"/>
      <c r="CV1275" s="32"/>
      <c r="CW1275" s="32"/>
    </row>
    <row r="1276" spans="15:101" s="26" customFormat="1" x14ac:dyDescent="0.3">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32"/>
      <c r="BN1276" s="32"/>
      <c r="BO1276" s="32"/>
      <c r="BP1276" s="32"/>
      <c r="BQ1276" s="32"/>
      <c r="BR1276" s="32"/>
      <c r="BS1276" s="32"/>
      <c r="BT1276" s="32"/>
      <c r="BU1276" s="32"/>
      <c r="BV1276" s="32"/>
      <c r="BW1276" s="32"/>
      <c r="BX1276" s="32"/>
      <c r="BY1276" s="32"/>
      <c r="BZ1276" s="32"/>
      <c r="CA1276" s="32"/>
      <c r="CB1276" s="32"/>
      <c r="CC1276" s="32"/>
      <c r="CD1276" s="32"/>
      <c r="CE1276" s="32"/>
      <c r="CF1276" s="32"/>
      <c r="CG1276" s="32"/>
      <c r="CH1276" s="32"/>
      <c r="CI1276" s="32"/>
      <c r="CJ1276" s="32"/>
      <c r="CK1276" s="32"/>
      <c r="CL1276" s="32"/>
      <c r="CM1276" s="32"/>
      <c r="CN1276" s="32"/>
      <c r="CO1276" s="32"/>
      <c r="CP1276" s="32"/>
      <c r="CQ1276" s="32"/>
      <c r="CR1276" s="32"/>
      <c r="CS1276" s="32"/>
      <c r="CT1276" s="32"/>
      <c r="CU1276" s="32"/>
      <c r="CV1276" s="32"/>
      <c r="CW1276" s="32"/>
    </row>
    <row r="1277" spans="15:101" s="26" customFormat="1" x14ac:dyDescent="0.3">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32"/>
      <c r="BN1277" s="32"/>
      <c r="BO1277" s="32"/>
      <c r="BP1277" s="32"/>
      <c r="BQ1277" s="32"/>
      <c r="BR1277" s="32"/>
      <c r="BS1277" s="32"/>
      <c r="BT1277" s="32"/>
      <c r="BU1277" s="32"/>
      <c r="BV1277" s="32"/>
      <c r="BW1277" s="32"/>
      <c r="BX1277" s="32"/>
      <c r="BY1277" s="32"/>
      <c r="BZ1277" s="32"/>
      <c r="CA1277" s="32"/>
      <c r="CB1277" s="32"/>
      <c r="CC1277" s="32"/>
      <c r="CD1277" s="32"/>
      <c r="CE1277" s="32"/>
      <c r="CF1277" s="32"/>
      <c r="CG1277" s="32"/>
      <c r="CH1277" s="32"/>
      <c r="CI1277" s="32"/>
      <c r="CJ1277" s="32"/>
      <c r="CK1277" s="32"/>
      <c r="CL1277" s="32"/>
      <c r="CM1277" s="32"/>
      <c r="CN1277" s="32"/>
      <c r="CO1277" s="32"/>
      <c r="CP1277" s="32"/>
      <c r="CQ1277" s="32"/>
      <c r="CR1277" s="32"/>
      <c r="CS1277" s="32"/>
      <c r="CT1277" s="32"/>
      <c r="CU1277" s="32"/>
      <c r="CV1277" s="32"/>
      <c r="CW1277" s="32"/>
    </row>
    <row r="1278" spans="15:101" s="26" customFormat="1" x14ac:dyDescent="0.3">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row>
    <row r="1279" spans="15:101" s="26" customFormat="1" x14ac:dyDescent="0.3">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32"/>
      <c r="BN1279" s="32"/>
      <c r="BO1279" s="32"/>
      <c r="BP1279" s="32"/>
      <c r="BQ1279" s="32"/>
      <c r="BR1279" s="32"/>
      <c r="BS1279" s="32"/>
      <c r="BT1279" s="32"/>
      <c r="BU1279" s="32"/>
      <c r="BV1279" s="32"/>
      <c r="BW1279" s="32"/>
      <c r="BX1279" s="32"/>
      <c r="BY1279" s="32"/>
      <c r="BZ1279" s="32"/>
      <c r="CA1279" s="32"/>
      <c r="CB1279" s="32"/>
      <c r="CC1279" s="32"/>
      <c r="CD1279" s="32"/>
      <c r="CE1279" s="32"/>
      <c r="CF1279" s="32"/>
      <c r="CG1279" s="32"/>
      <c r="CH1279" s="32"/>
      <c r="CI1279" s="32"/>
      <c r="CJ1279" s="32"/>
      <c r="CK1279" s="32"/>
      <c r="CL1279" s="32"/>
      <c r="CM1279" s="32"/>
      <c r="CN1279" s="32"/>
      <c r="CO1279" s="32"/>
      <c r="CP1279" s="32"/>
      <c r="CQ1279" s="32"/>
      <c r="CR1279" s="32"/>
      <c r="CS1279" s="32"/>
      <c r="CT1279" s="32"/>
      <c r="CU1279" s="32"/>
      <c r="CV1279" s="32"/>
      <c r="CW1279" s="32"/>
    </row>
    <row r="1280" spans="15:101" s="26" customFormat="1" x14ac:dyDescent="0.3">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32"/>
      <c r="BN1280" s="32"/>
      <c r="BO1280" s="32"/>
      <c r="BP1280" s="32"/>
      <c r="BQ1280" s="32"/>
      <c r="BR1280" s="32"/>
      <c r="BS1280" s="32"/>
      <c r="BT1280" s="32"/>
      <c r="BU1280" s="32"/>
      <c r="BV1280" s="32"/>
      <c r="BW1280" s="32"/>
      <c r="BX1280" s="32"/>
      <c r="BY1280" s="32"/>
      <c r="BZ1280" s="32"/>
      <c r="CA1280" s="32"/>
      <c r="CB1280" s="32"/>
      <c r="CC1280" s="32"/>
      <c r="CD1280" s="32"/>
      <c r="CE1280" s="32"/>
      <c r="CF1280" s="32"/>
      <c r="CG1280" s="32"/>
      <c r="CH1280" s="32"/>
      <c r="CI1280" s="32"/>
      <c r="CJ1280" s="32"/>
      <c r="CK1280" s="32"/>
      <c r="CL1280" s="32"/>
      <c r="CM1280" s="32"/>
      <c r="CN1280" s="32"/>
      <c r="CO1280" s="32"/>
      <c r="CP1280" s="32"/>
      <c r="CQ1280" s="32"/>
      <c r="CR1280" s="32"/>
      <c r="CS1280" s="32"/>
      <c r="CT1280" s="32"/>
      <c r="CU1280" s="32"/>
      <c r="CV1280" s="32"/>
      <c r="CW1280" s="32"/>
    </row>
    <row r="1281" spans="15:101" s="26" customFormat="1" x14ac:dyDescent="0.3">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32"/>
      <c r="BN1281" s="32"/>
      <c r="BO1281" s="32"/>
      <c r="BP1281" s="32"/>
      <c r="BQ1281" s="32"/>
      <c r="BR1281" s="32"/>
      <c r="BS1281" s="32"/>
      <c r="BT1281" s="32"/>
      <c r="BU1281" s="32"/>
      <c r="BV1281" s="32"/>
      <c r="BW1281" s="32"/>
      <c r="BX1281" s="32"/>
      <c r="BY1281" s="32"/>
      <c r="BZ1281" s="32"/>
      <c r="CA1281" s="32"/>
      <c r="CB1281" s="32"/>
      <c r="CC1281" s="32"/>
      <c r="CD1281" s="32"/>
      <c r="CE1281" s="32"/>
      <c r="CF1281" s="32"/>
      <c r="CG1281" s="32"/>
      <c r="CH1281" s="32"/>
      <c r="CI1281" s="32"/>
      <c r="CJ1281" s="32"/>
      <c r="CK1281" s="32"/>
      <c r="CL1281" s="32"/>
      <c r="CM1281" s="32"/>
      <c r="CN1281" s="32"/>
      <c r="CO1281" s="32"/>
      <c r="CP1281" s="32"/>
      <c r="CQ1281" s="32"/>
      <c r="CR1281" s="32"/>
      <c r="CS1281" s="32"/>
      <c r="CT1281" s="32"/>
      <c r="CU1281" s="32"/>
      <c r="CV1281" s="32"/>
      <c r="CW1281" s="32"/>
    </row>
    <row r="1282" spans="15:101" s="26" customFormat="1" x14ac:dyDescent="0.3">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32"/>
      <c r="BN1282" s="32"/>
      <c r="BO1282" s="32"/>
      <c r="BP1282" s="32"/>
      <c r="BQ1282" s="32"/>
      <c r="BR1282" s="32"/>
      <c r="BS1282" s="32"/>
      <c r="BT1282" s="32"/>
      <c r="BU1282" s="32"/>
      <c r="BV1282" s="32"/>
      <c r="BW1282" s="32"/>
      <c r="BX1282" s="32"/>
      <c r="BY1282" s="32"/>
      <c r="BZ1282" s="32"/>
      <c r="CA1282" s="32"/>
      <c r="CB1282" s="32"/>
      <c r="CC1282" s="32"/>
      <c r="CD1282" s="32"/>
      <c r="CE1282" s="32"/>
      <c r="CF1282" s="32"/>
      <c r="CG1282" s="32"/>
      <c r="CH1282" s="32"/>
      <c r="CI1282" s="32"/>
      <c r="CJ1282" s="32"/>
      <c r="CK1282" s="32"/>
      <c r="CL1282" s="32"/>
      <c r="CM1282" s="32"/>
      <c r="CN1282" s="32"/>
      <c r="CO1282" s="32"/>
      <c r="CP1282" s="32"/>
      <c r="CQ1282" s="32"/>
      <c r="CR1282" s="32"/>
      <c r="CS1282" s="32"/>
      <c r="CT1282" s="32"/>
      <c r="CU1282" s="32"/>
      <c r="CV1282" s="32"/>
      <c r="CW1282" s="32"/>
    </row>
    <row r="1283" spans="15:101" s="26" customFormat="1" x14ac:dyDescent="0.3">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32"/>
      <c r="BN1283" s="32"/>
      <c r="BO1283" s="32"/>
      <c r="BP1283" s="32"/>
      <c r="BQ1283" s="32"/>
      <c r="BR1283" s="32"/>
      <c r="BS1283" s="32"/>
      <c r="BT1283" s="32"/>
      <c r="BU1283" s="32"/>
      <c r="BV1283" s="32"/>
      <c r="BW1283" s="32"/>
      <c r="BX1283" s="32"/>
      <c r="BY1283" s="32"/>
      <c r="BZ1283" s="32"/>
      <c r="CA1283" s="32"/>
      <c r="CB1283" s="32"/>
      <c r="CC1283" s="32"/>
      <c r="CD1283" s="32"/>
      <c r="CE1283" s="32"/>
      <c r="CF1283" s="32"/>
      <c r="CG1283" s="32"/>
      <c r="CH1283" s="32"/>
      <c r="CI1283" s="32"/>
      <c r="CJ1283" s="32"/>
      <c r="CK1283" s="32"/>
      <c r="CL1283" s="32"/>
      <c r="CM1283" s="32"/>
      <c r="CN1283" s="32"/>
      <c r="CO1283" s="32"/>
      <c r="CP1283" s="32"/>
      <c r="CQ1283" s="32"/>
      <c r="CR1283" s="32"/>
      <c r="CS1283" s="32"/>
      <c r="CT1283" s="32"/>
      <c r="CU1283" s="32"/>
      <c r="CV1283" s="32"/>
      <c r="CW1283" s="32"/>
    </row>
    <row r="1284" spans="15:101" s="26" customFormat="1" x14ac:dyDescent="0.3">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32"/>
      <c r="BN1284" s="32"/>
      <c r="BO1284" s="32"/>
      <c r="BP1284" s="32"/>
      <c r="BQ1284" s="32"/>
      <c r="BR1284" s="32"/>
      <c r="BS1284" s="32"/>
      <c r="BT1284" s="32"/>
      <c r="BU1284" s="32"/>
      <c r="BV1284" s="32"/>
      <c r="BW1284" s="32"/>
      <c r="BX1284" s="32"/>
      <c r="BY1284" s="32"/>
      <c r="BZ1284" s="32"/>
      <c r="CA1284" s="32"/>
      <c r="CB1284" s="32"/>
      <c r="CC1284" s="32"/>
      <c r="CD1284" s="32"/>
      <c r="CE1284" s="32"/>
      <c r="CF1284" s="32"/>
      <c r="CG1284" s="32"/>
      <c r="CH1284" s="32"/>
      <c r="CI1284" s="32"/>
      <c r="CJ1284" s="32"/>
      <c r="CK1284" s="32"/>
      <c r="CL1284" s="32"/>
      <c r="CM1284" s="32"/>
      <c r="CN1284" s="32"/>
      <c r="CO1284" s="32"/>
      <c r="CP1284" s="32"/>
      <c r="CQ1284" s="32"/>
      <c r="CR1284" s="32"/>
      <c r="CS1284" s="32"/>
      <c r="CT1284" s="32"/>
      <c r="CU1284" s="32"/>
      <c r="CV1284" s="32"/>
      <c r="CW1284" s="32"/>
    </row>
    <row r="1285" spans="15:101" s="26" customFormat="1" x14ac:dyDescent="0.3">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32"/>
      <c r="BN1285" s="32"/>
      <c r="BO1285" s="32"/>
      <c r="BP1285" s="32"/>
      <c r="BQ1285" s="32"/>
      <c r="BR1285" s="32"/>
      <c r="BS1285" s="32"/>
      <c r="BT1285" s="32"/>
      <c r="BU1285" s="32"/>
      <c r="BV1285" s="32"/>
      <c r="BW1285" s="32"/>
      <c r="BX1285" s="32"/>
      <c r="BY1285" s="32"/>
      <c r="BZ1285" s="32"/>
      <c r="CA1285" s="32"/>
      <c r="CB1285" s="32"/>
      <c r="CC1285" s="32"/>
      <c r="CD1285" s="32"/>
      <c r="CE1285" s="32"/>
      <c r="CF1285" s="32"/>
      <c r="CG1285" s="32"/>
      <c r="CH1285" s="32"/>
      <c r="CI1285" s="32"/>
      <c r="CJ1285" s="32"/>
      <c r="CK1285" s="32"/>
      <c r="CL1285" s="32"/>
      <c r="CM1285" s="32"/>
      <c r="CN1285" s="32"/>
      <c r="CO1285" s="32"/>
      <c r="CP1285" s="32"/>
      <c r="CQ1285" s="32"/>
      <c r="CR1285" s="32"/>
      <c r="CS1285" s="32"/>
      <c r="CT1285" s="32"/>
      <c r="CU1285" s="32"/>
      <c r="CV1285" s="32"/>
      <c r="CW1285" s="32"/>
    </row>
    <row r="1286" spans="15:101" s="26" customFormat="1" x14ac:dyDescent="0.3">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row>
    <row r="1287" spans="15:101" s="26" customFormat="1" x14ac:dyDescent="0.3">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32"/>
      <c r="BN1287" s="32"/>
      <c r="BO1287" s="32"/>
      <c r="BP1287" s="32"/>
      <c r="BQ1287" s="32"/>
      <c r="BR1287" s="32"/>
      <c r="BS1287" s="32"/>
      <c r="BT1287" s="32"/>
      <c r="BU1287" s="32"/>
      <c r="BV1287" s="32"/>
      <c r="BW1287" s="32"/>
      <c r="BX1287" s="32"/>
      <c r="BY1287" s="32"/>
      <c r="BZ1287" s="32"/>
      <c r="CA1287" s="32"/>
      <c r="CB1287" s="32"/>
      <c r="CC1287" s="32"/>
      <c r="CD1287" s="32"/>
      <c r="CE1287" s="32"/>
      <c r="CF1287" s="32"/>
      <c r="CG1287" s="32"/>
      <c r="CH1287" s="32"/>
      <c r="CI1287" s="32"/>
      <c r="CJ1287" s="32"/>
      <c r="CK1287" s="32"/>
      <c r="CL1287" s="32"/>
      <c r="CM1287" s="32"/>
      <c r="CN1287" s="32"/>
      <c r="CO1287" s="32"/>
      <c r="CP1287" s="32"/>
      <c r="CQ1287" s="32"/>
      <c r="CR1287" s="32"/>
      <c r="CS1287" s="32"/>
      <c r="CT1287" s="32"/>
      <c r="CU1287" s="32"/>
      <c r="CV1287" s="32"/>
      <c r="CW1287" s="32"/>
    </row>
    <row r="1288" spans="15:101" s="26" customFormat="1" x14ac:dyDescent="0.3">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32"/>
      <c r="BN1288" s="32"/>
      <c r="BO1288" s="32"/>
      <c r="BP1288" s="32"/>
      <c r="BQ1288" s="32"/>
      <c r="BR1288" s="32"/>
      <c r="BS1288" s="32"/>
      <c r="BT1288" s="32"/>
      <c r="BU1288" s="32"/>
      <c r="BV1288" s="32"/>
      <c r="BW1288" s="32"/>
      <c r="BX1288" s="32"/>
      <c r="BY1288" s="32"/>
      <c r="BZ1288" s="32"/>
      <c r="CA1288" s="32"/>
      <c r="CB1288" s="32"/>
      <c r="CC1288" s="32"/>
      <c r="CD1288" s="32"/>
      <c r="CE1288" s="32"/>
      <c r="CF1288" s="32"/>
      <c r="CG1288" s="32"/>
      <c r="CH1288" s="32"/>
      <c r="CI1288" s="32"/>
      <c r="CJ1288" s="32"/>
      <c r="CK1288" s="32"/>
      <c r="CL1288" s="32"/>
      <c r="CM1288" s="32"/>
      <c r="CN1288" s="32"/>
      <c r="CO1288" s="32"/>
      <c r="CP1288" s="32"/>
      <c r="CQ1288" s="32"/>
      <c r="CR1288" s="32"/>
      <c r="CS1288" s="32"/>
      <c r="CT1288" s="32"/>
      <c r="CU1288" s="32"/>
      <c r="CV1288" s="32"/>
      <c r="CW1288" s="32"/>
    </row>
    <row r="1289" spans="15:101" s="26" customFormat="1" x14ac:dyDescent="0.3">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32"/>
      <c r="BN1289" s="32"/>
      <c r="BO1289" s="32"/>
      <c r="BP1289" s="32"/>
      <c r="BQ1289" s="32"/>
      <c r="BR1289" s="32"/>
      <c r="BS1289" s="32"/>
      <c r="BT1289" s="32"/>
      <c r="BU1289" s="32"/>
      <c r="BV1289" s="32"/>
      <c r="BW1289" s="32"/>
      <c r="BX1289" s="32"/>
      <c r="BY1289" s="32"/>
      <c r="BZ1289" s="32"/>
      <c r="CA1289" s="32"/>
      <c r="CB1289" s="32"/>
      <c r="CC1289" s="32"/>
      <c r="CD1289" s="32"/>
      <c r="CE1289" s="32"/>
      <c r="CF1289" s="32"/>
      <c r="CG1289" s="32"/>
      <c r="CH1289" s="32"/>
      <c r="CI1289" s="32"/>
      <c r="CJ1289" s="32"/>
      <c r="CK1289" s="32"/>
      <c r="CL1289" s="32"/>
      <c r="CM1289" s="32"/>
      <c r="CN1289" s="32"/>
      <c r="CO1289" s="32"/>
      <c r="CP1289" s="32"/>
      <c r="CQ1289" s="32"/>
      <c r="CR1289" s="32"/>
      <c r="CS1289" s="32"/>
      <c r="CT1289" s="32"/>
      <c r="CU1289" s="32"/>
      <c r="CV1289" s="32"/>
      <c r="CW1289" s="32"/>
    </row>
    <row r="1290" spans="15:101" s="26" customFormat="1" x14ac:dyDescent="0.3">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32"/>
      <c r="BN1290" s="32"/>
      <c r="BO1290" s="32"/>
      <c r="BP1290" s="32"/>
      <c r="BQ1290" s="32"/>
      <c r="BR1290" s="32"/>
      <c r="BS1290" s="32"/>
      <c r="BT1290" s="32"/>
      <c r="BU1290" s="32"/>
      <c r="BV1290" s="32"/>
      <c r="BW1290" s="32"/>
      <c r="BX1290" s="32"/>
      <c r="BY1290" s="32"/>
      <c r="BZ1290" s="32"/>
      <c r="CA1290" s="32"/>
      <c r="CB1290" s="32"/>
      <c r="CC1290" s="32"/>
      <c r="CD1290" s="32"/>
      <c r="CE1290" s="32"/>
      <c r="CF1290" s="32"/>
      <c r="CG1290" s="32"/>
      <c r="CH1290" s="32"/>
      <c r="CI1290" s="32"/>
      <c r="CJ1290" s="32"/>
      <c r="CK1290" s="32"/>
      <c r="CL1290" s="32"/>
      <c r="CM1290" s="32"/>
      <c r="CN1290" s="32"/>
      <c r="CO1290" s="32"/>
      <c r="CP1290" s="32"/>
      <c r="CQ1290" s="32"/>
      <c r="CR1290" s="32"/>
      <c r="CS1290" s="32"/>
      <c r="CT1290" s="32"/>
      <c r="CU1290" s="32"/>
      <c r="CV1290" s="32"/>
      <c r="CW1290" s="32"/>
    </row>
    <row r="1291" spans="15:101" s="26" customFormat="1" x14ac:dyDescent="0.3">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32"/>
      <c r="BN1291" s="32"/>
      <c r="BO1291" s="32"/>
      <c r="BP1291" s="32"/>
      <c r="BQ1291" s="32"/>
      <c r="BR1291" s="32"/>
      <c r="BS1291" s="32"/>
      <c r="BT1291" s="32"/>
      <c r="BU1291" s="32"/>
      <c r="BV1291" s="32"/>
      <c r="BW1291" s="32"/>
      <c r="BX1291" s="32"/>
      <c r="BY1291" s="32"/>
      <c r="BZ1291" s="32"/>
      <c r="CA1291" s="32"/>
      <c r="CB1291" s="32"/>
      <c r="CC1291" s="32"/>
      <c r="CD1291" s="32"/>
      <c r="CE1291" s="32"/>
      <c r="CF1291" s="32"/>
      <c r="CG1291" s="32"/>
      <c r="CH1291" s="32"/>
      <c r="CI1291" s="32"/>
      <c r="CJ1291" s="32"/>
      <c r="CK1291" s="32"/>
      <c r="CL1291" s="32"/>
      <c r="CM1291" s="32"/>
      <c r="CN1291" s="32"/>
      <c r="CO1291" s="32"/>
      <c r="CP1291" s="32"/>
      <c r="CQ1291" s="32"/>
      <c r="CR1291" s="32"/>
      <c r="CS1291" s="32"/>
      <c r="CT1291" s="32"/>
      <c r="CU1291" s="32"/>
      <c r="CV1291" s="32"/>
      <c r="CW1291" s="32"/>
    </row>
    <row r="1292" spans="15:101" s="26" customFormat="1" x14ac:dyDescent="0.3">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c r="CP1292" s="32"/>
      <c r="CQ1292" s="32"/>
      <c r="CR1292" s="32"/>
      <c r="CS1292" s="32"/>
      <c r="CT1292" s="32"/>
      <c r="CU1292" s="32"/>
      <c r="CV1292" s="32"/>
      <c r="CW1292" s="32"/>
    </row>
    <row r="1293" spans="15:101" s="26" customFormat="1" x14ac:dyDescent="0.3">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c r="CP1293" s="32"/>
      <c r="CQ1293" s="32"/>
      <c r="CR1293" s="32"/>
      <c r="CS1293" s="32"/>
      <c r="CT1293" s="32"/>
      <c r="CU1293" s="32"/>
      <c r="CV1293" s="32"/>
      <c r="CW1293" s="32"/>
    </row>
    <row r="1294" spans="15:101" s="26" customFormat="1" x14ac:dyDescent="0.3">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row>
    <row r="1295" spans="15:101" s="26" customFormat="1" x14ac:dyDescent="0.3">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32"/>
      <c r="BN1295" s="32"/>
      <c r="BO1295" s="32"/>
      <c r="BP1295" s="32"/>
      <c r="BQ1295" s="32"/>
      <c r="BR1295" s="32"/>
      <c r="BS1295" s="32"/>
      <c r="BT1295" s="32"/>
      <c r="BU1295" s="32"/>
      <c r="BV1295" s="32"/>
      <c r="BW1295" s="32"/>
      <c r="BX1295" s="32"/>
      <c r="BY1295" s="32"/>
      <c r="BZ1295" s="32"/>
      <c r="CA1295" s="32"/>
      <c r="CB1295" s="32"/>
      <c r="CC1295" s="32"/>
      <c r="CD1295" s="32"/>
      <c r="CE1295" s="32"/>
      <c r="CF1295" s="32"/>
      <c r="CG1295" s="32"/>
      <c r="CH1295" s="32"/>
      <c r="CI1295" s="32"/>
      <c r="CJ1295" s="32"/>
      <c r="CK1295" s="32"/>
      <c r="CL1295" s="32"/>
      <c r="CM1295" s="32"/>
      <c r="CN1295" s="32"/>
      <c r="CO1295" s="32"/>
      <c r="CP1295" s="32"/>
      <c r="CQ1295" s="32"/>
      <c r="CR1295" s="32"/>
      <c r="CS1295" s="32"/>
      <c r="CT1295" s="32"/>
      <c r="CU1295" s="32"/>
      <c r="CV1295" s="32"/>
      <c r="CW1295" s="32"/>
    </row>
    <row r="1296" spans="15:101" s="26" customFormat="1" x14ac:dyDescent="0.3">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32"/>
      <c r="BN1296" s="32"/>
      <c r="BO1296" s="32"/>
      <c r="BP1296" s="32"/>
      <c r="BQ1296" s="32"/>
      <c r="BR1296" s="32"/>
      <c r="BS1296" s="32"/>
      <c r="BT1296" s="32"/>
      <c r="BU1296" s="32"/>
      <c r="BV1296" s="32"/>
      <c r="BW1296" s="32"/>
      <c r="BX1296" s="32"/>
      <c r="BY1296" s="32"/>
      <c r="BZ1296" s="32"/>
      <c r="CA1296" s="32"/>
      <c r="CB1296" s="32"/>
      <c r="CC1296" s="32"/>
      <c r="CD1296" s="32"/>
      <c r="CE1296" s="32"/>
      <c r="CF1296" s="32"/>
      <c r="CG1296" s="32"/>
      <c r="CH1296" s="32"/>
      <c r="CI1296" s="32"/>
      <c r="CJ1296" s="32"/>
      <c r="CK1296" s="32"/>
      <c r="CL1296" s="32"/>
      <c r="CM1296" s="32"/>
      <c r="CN1296" s="32"/>
      <c r="CO1296" s="32"/>
      <c r="CP1296" s="32"/>
      <c r="CQ1296" s="32"/>
      <c r="CR1296" s="32"/>
      <c r="CS1296" s="32"/>
      <c r="CT1296" s="32"/>
      <c r="CU1296" s="32"/>
      <c r="CV1296" s="32"/>
      <c r="CW1296" s="32"/>
    </row>
    <row r="1297" spans="15:101" s="26" customFormat="1" x14ac:dyDescent="0.3">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32"/>
      <c r="BN1297" s="32"/>
      <c r="BO1297" s="32"/>
      <c r="BP1297" s="32"/>
      <c r="BQ1297" s="32"/>
      <c r="BR1297" s="32"/>
      <c r="BS1297" s="32"/>
      <c r="BT1297" s="32"/>
      <c r="BU1297" s="32"/>
      <c r="BV1297" s="32"/>
      <c r="BW1297" s="32"/>
      <c r="BX1297" s="32"/>
      <c r="BY1297" s="32"/>
      <c r="BZ1297" s="32"/>
      <c r="CA1297" s="32"/>
      <c r="CB1297" s="32"/>
      <c r="CC1297" s="32"/>
      <c r="CD1297" s="32"/>
      <c r="CE1297" s="32"/>
      <c r="CF1297" s="32"/>
      <c r="CG1297" s="32"/>
      <c r="CH1297" s="32"/>
      <c r="CI1297" s="32"/>
      <c r="CJ1297" s="32"/>
      <c r="CK1297" s="32"/>
      <c r="CL1297" s="32"/>
      <c r="CM1297" s="32"/>
      <c r="CN1297" s="32"/>
      <c r="CO1297" s="32"/>
      <c r="CP1297" s="32"/>
      <c r="CQ1297" s="32"/>
      <c r="CR1297" s="32"/>
      <c r="CS1297" s="32"/>
      <c r="CT1297" s="32"/>
      <c r="CU1297" s="32"/>
      <c r="CV1297" s="32"/>
      <c r="CW1297" s="32"/>
    </row>
    <row r="1298" spans="15:101" s="26" customFormat="1" x14ac:dyDescent="0.3">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32"/>
      <c r="BN1298" s="32"/>
      <c r="BO1298" s="32"/>
      <c r="BP1298" s="32"/>
      <c r="BQ1298" s="32"/>
      <c r="BR1298" s="32"/>
      <c r="BS1298" s="32"/>
      <c r="BT1298" s="32"/>
      <c r="BU1298" s="32"/>
      <c r="BV1298" s="32"/>
      <c r="BW1298" s="32"/>
      <c r="BX1298" s="32"/>
      <c r="BY1298" s="32"/>
      <c r="BZ1298" s="32"/>
      <c r="CA1298" s="32"/>
      <c r="CB1298" s="32"/>
      <c r="CC1298" s="32"/>
      <c r="CD1298" s="32"/>
      <c r="CE1298" s="32"/>
      <c r="CF1298" s="32"/>
      <c r="CG1298" s="32"/>
      <c r="CH1298" s="32"/>
      <c r="CI1298" s="32"/>
      <c r="CJ1298" s="32"/>
      <c r="CK1298" s="32"/>
      <c r="CL1298" s="32"/>
      <c r="CM1298" s="32"/>
      <c r="CN1298" s="32"/>
      <c r="CO1298" s="32"/>
      <c r="CP1298" s="32"/>
      <c r="CQ1298" s="32"/>
      <c r="CR1298" s="32"/>
      <c r="CS1298" s="32"/>
      <c r="CT1298" s="32"/>
      <c r="CU1298" s="32"/>
      <c r="CV1298" s="32"/>
      <c r="CW1298" s="32"/>
    </row>
    <row r="1299" spans="15:101" s="26" customFormat="1" x14ac:dyDescent="0.3">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32"/>
      <c r="BN1299" s="32"/>
      <c r="BO1299" s="32"/>
      <c r="BP1299" s="32"/>
      <c r="BQ1299" s="32"/>
      <c r="BR1299" s="32"/>
      <c r="BS1299" s="32"/>
      <c r="BT1299" s="32"/>
      <c r="BU1299" s="32"/>
      <c r="BV1299" s="32"/>
      <c r="BW1299" s="32"/>
      <c r="BX1299" s="32"/>
      <c r="BY1299" s="32"/>
      <c r="BZ1299" s="32"/>
      <c r="CA1299" s="32"/>
      <c r="CB1299" s="32"/>
      <c r="CC1299" s="32"/>
      <c r="CD1299" s="32"/>
      <c r="CE1299" s="32"/>
      <c r="CF1299" s="32"/>
      <c r="CG1299" s="32"/>
      <c r="CH1299" s="32"/>
      <c r="CI1299" s="32"/>
      <c r="CJ1299" s="32"/>
      <c r="CK1299" s="32"/>
      <c r="CL1299" s="32"/>
      <c r="CM1299" s="32"/>
      <c r="CN1299" s="32"/>
      <c r="CO1299" s="32"/>
      <c r="CP1299" s="32"/>
      <c r="CQ1299" s="32"/>
      <c r="CR1299" s="32"/>
      <c r="CS1299" s="32"/>
      <c r="CT1299" s="32"/>
      <c r="CU1299" s="32"/>
      <c r="CV1299" s="32"/>
      <c r="CW1299" s="32"/>
    </row>
    <row r="1300" spans="15:101" s="26" customFormat="1" x14ac:dyDescent="0.3">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32"/>
      <c r="BN1300" s="32"/>
      <c r="BO1300" s="32"/>
      <c r="BP1300" s="32"/>
      <c r="BQ1300" s="32"/>
      <c r="BR1300" s="32"/>
      <c r="BS1300" s="32"/>
      <c r="BT1300" s="32"/>
      <c r="BU1300" s="32"/>
      <c r="BV1300" s="32"/>
      <c r="BW1300" s="32"/>
      <c r="BX1300" s="32"/>
      <c r="BY1300" s="32"/>
      <c r="BZ1300" s="32"/>
      <c r="CA1300" s="32"/>
      <c r="CB1300" s="32"/>
      <c r="CC1300" s="32"/>
      <c r="CD1300" s="32"/>
      <c r="CE1300" s="32"/>
      <c r="CF1300" s="32"/>
      <c r="CG1300" s="32"/>
      <c r="CH1300" s="32"/>
      <c r="CI1300" s="32"/>
      <c r="CJ1300" s="32"/>
      <c r="CK1300" s="32"/>
      <c r="CL1300" s="32"/>
      <c r="CM1300" s="32"/>
      <c r="CN1300" s="32"/>
      <c r="CO1300" s="32"/>
      <c r="CP1300" s="32"/>
      <c r="CQ1300" s="32"/>
      <c r="CR1300" s="32"/>
      <c r="CS1300" s="32"/>
      <c r="CT1300" s="32"/>
      <c r="CU1300" s="32"/>
      <c r="CV1300" s="32"/>
      <c r="CW1300" s="32"/>
    </row>
    <row r="1301" spans="15:101" s="26" customFormat="1" x14ac:dyDescent="0.3">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c r="CP1301" s="32"/>
      <c r="CQ1301" s="32"/>
      <c r="CR1301" s="32"/>
      <c r="CS1301" s="32"/>
      <c r="CT1301" s="32"/>
      <c r="CU1301" s="32"/>
      <c r="CV1301" s="32"/>
      <c r="CW1301" s="32"/>
    </row>
    <row r="1302" spans="15:101" s="26" customFormat="1" x14ac:dyDescent="0.3">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row>
    <row r="1303" spans="15:101" s="26" customFormat="1" x14ac:dyDescent="0.3">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32"/>
      <c r="BN1303" s="32"/>
      <c r="BO1303" s="32"/>
      <c r="BP1303" s="32"/>
      <c r="BQ1303" s="32"/>
      <c r="BR1303" s="32"/>
      <c r="BS1303" s="32"/>
      <c r="BT1303" s="32"/>
      <c r="BU1303" s="32"/>
      <c r="BV1303" s="32"/>
      <c r="BW1303" s="32"/>
      <c r="BX1303" s="32"/>
      <c r="BY1303" s="32"/>
      <c r="BZ1303" s="32"/>
      <c r="CA1303" s="32"/>
      <c r="CB1303" s="32"/>
      <c r="CC1303" s="32"/>
      <c r="CD1303" s="32"/>
      <c r="CE1303" s="32"/>
      <c r="CF1303" s="32"/>
      <c r="CG1303" s="32"/>
      <c r="CH1303" s="32"/>
      <c r="CI1303" s="32"/>
      <c r="CJ1303" s="32"/>
      <c r="CK1303" s="32"/>
      <c r="CL1303" s="32"/>
      <c r="CM1303" s="32"/>
      <c r="CN1303" s="32"/>
      <c r="CO1303" s="32"/>
      <c r="CP1303" s="32"/>
      <c r="CQ1303" s="32"/>
      <c r="CR1303" s="32"/>
      <c r="CS1303" s="32"/>
      <c r="CT1303" s="32"/>
      <c r="CU1303" s="32"/>
      <c r="CV1303" s="32"/>
      <c r="CW1303" s="32"/>
    </row>
    <row r="1304" spans="15:101" s="26" customFormat="1" x14ac:dyDescent="0.3">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32"/>
      <c r="BN1304" s="32"/>
      <c r="BO1304" s="32"/>
      <c r="BP1304" s="32"/>
      <c r="BQ1304" s="32"/>
      <c r="BR1304" s="32"/>
      <c r="BS1304" s="32"/>
      <c r="BT1304" s="32"/>
      <c r="BU1304" s="32"/>
      <c r="BV1304" s="32"/>
      <c r="BW1304" s="32"/>
      <c r="BX1304" s="32"/>
      <c r="BY1304" s="32"/>
      <c r="BZ1304" s="32"/>
      <c r="CA1304" s="32"/>
      <c r="CB1304" s="32"/>
      <c r="CC1304" s="32"/>
      <c r="CD1304" s="32"/>
      <c r="CE1304" s="32"/>
      <c r="CF1304" s="32"/>
      <c r="CG1304" s="32"/>
      <c r="CH1304" s="32"/>
      <c r="CI1304" s="32"/>
      <c r="CJ1304" s="32"/>
      <c r="CK1304" s="32"/>
      <c r="CL1304" s="32"/>
      <c r="CM1304" s="32"/>
      <c r="CN1304" s="32"/>
      <c r="CO1304" s="32"/>
      <c r="CP1304" s="32"/>
      <c r="CQ1304" s="32"/>
      <c r="CR1304" s="32"/>
      <c r="CS1304" s="32"/>
      <c r="CT1304" s="32"/>
      <c r="CU1304" s="32"/>
      <c r="CV1304" s="32"/>
      <c r="CW1304" s="32"/>
    </row>
    <row r="1305" spans="15:101" s="26" customFormat="1" x14ac:dyDescent="0.3">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32"/>
      <c r="BN1305" s="32"/>
      <c r="BO1305" s="32"/>
      <c r="BP1305" s="32"/>
      <c r="BQ1305" s="32"/>
      <c r="BR1305" s="32"/>
      <c r="BS1305" s="32"/>
      <c r="BT1305" s="32"/>
      <c r="BU1305" s="32"/>
      <c r="BV1305" s="32"/>
      <c r="BW1305" s="32"/>
      <c r="BX1305" s="32"/>
      <c r="BY1305" s="32"/>
      <c r="BZ1305" s="32"/>
      <c r="CA1305" s="32"/>
      <c r="CB1305" s="32"/>
      <c r="CC1305" s="32"/>
      <c r="CD1305" s="32"/>
      <c r="CE1305" s="32"/>
      <c r="CF1305" s="32"/>
      <c r="CG1305" s="32"/>
      <c r="CH1305" s="32"/>
      <c r="CI1305" s="32"/>
      <c r="CJ1305" s="32"/>
      <c r="CK1305" s="32"/>
      <c r="CL1305" s="32"/>
      <c r="CM1305" s="32"/>
      <c r="CN1305" s="32"/>
      <c r="CO1305" s="32"/>
      <c r="CP1305" s="32"/>
      <c r="CQ1305" s="32"/>
      <c r="CR1305" s="32"/>
      <c r="CS1305" s="32"/>
      <c r="CT1305" s="32"/>
      <c r="CU1305" s="32"/>
      <c r="CV1305" s="32"/>
      <c r="CW1305" s="32"/>
    </row>
    <row r="1306" spans="15:101" s="26" customFormat="1" x14ac:dyDescent="0.3">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32"/>
      <c r="BN1306" s="32"/>
      <c r="BO1306" s="32"/>
      <c r="BP1306" s="32"/>
      <c r="BQ1306" s="32"/>
      <c r="BR1306" s="32"/>
      <c r="BS1306" s="32"/>
      <c r="BT1306" s="32"/>
      <c r="BU1306" s="32"/>
      <c r="BV1306" s="32"/>
      <c r="BW1306" s="32"/>
      <c r="BX1306" s="32"/>
      <c r="BY1306" s="32"/>
      <c r="BZ1306" s="32"/>
      <c r="CA1306" s="32"/>
      <c r="CB1306" s="32"/>
      <c r="CC1306" s="32"/>
      <c r="CD1306" s="32"/>
      <c r="CE1306" s="32"/>
      <c r="CF1306" s="32"/>
      <c r="CG1306" s="32"/>
      <c r="CH1306" s="32"/>
      <c r="CI1306" s="32"/>
      <c r="CJ1306" s="32"/>
      <c r="CK1306" s="32"/>
      <c r="CL1306" s="32"/>
      <c r="CM1306" s="32"/>
      <c r="CN1306" s="32"/>
      <c r="CO1306" s="32"/>
      <c r="CP1306" s="32"/>
      <c r="CQ1306" s="32"/>
      <c r="CR1306" s="32"/>
      <c r="CS1306" s="32"/>
      <c r="CT1306" s="32"/>
      <c r="CU1306" s="32"/>
      <c r="CV1306" s="32"/>
      <c r="CW1306" s="32"/>
    </row>
    <row r="1307" spans="15:101" s="26" customFormat="1" x14ac:dyDescent="0.3">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32"/>
      <c r="BN1307" s="32"/>
      <c r="BO1307" s="32"/>
      <c r="BP1307" s="32"/>
      <c r="BQ1307" s="32"/>
      <c r="BR1307" s="32"/>
      <c r="BS1307" s="32"/>
      <c r="BT1307" s="32"/>
      <c r="BU1307" s="32"/>
      <c r="BV1307" s="32"/>
      <c r="BW1307" s="32"/>
      <c r="BX1307" s="32"/>
      <c r="BY1307" s="32"/>
      <c r="BZ1307" s="32"/>
      <c r="CA1307" s="32"/>
      <c r="CB1307" s="32"/>
      <c r="CC1307" s="32"/>
      <c r="CD1307" s="32"/>
      <c r="CE1307" s="32"/>
      <c r="CF1307" s="32"/>
      <c r="CG1307" s="32"/>
      <c r="CH1307" s="32"/>
      <c r="CI1307" s="32"/>
      <c r="CJ1307" s="32"/>
      <c r="CK1307" s="32"/>
      <c r="CL1307" s="32"/>
      <c r="CM1307" s="32"/>
      <c r="CN1307" s="32"/>
      <c r="CO1307" s="32"/>
      <c r="CP1307" s="32"/>
      <c r="CQ1307" s="32"/>
      <c r="CR1307" s="32"/>
      <c r="CS1307" s="32"/>
      <c r="CT1307" s="32"/>
      <c r="CU1307" s="32"/>
      <c r="CV1307" s="32"/>
      <c r="CW1307" s="32"/>
    </row>
    <row r="1308" spans="15:101" s="26" customFormat="1" x14ac:dyDescent="0.3">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32"/>
      <c r="BN1308" s="32"/>
      <c r="BO1308" s="32"/>
      <c r="BP1308" s="32"/>
      <c r="BQ1308" s="32"/>
      <c r="BR1308" s="32"/>
      <c r="BS1308" s="32"/>
      <c r="BT1308" s="32"/>
      <c r="BU1308" s="32"/>
      <c r="BV1308" s="32"/>
      <c r="BW1308" s="32"/>
      <c r="BX1308" s="32"/>
      <c r="BY1308" s="32"/>
      <c r="BZ1308" s="32"/>
      <c r="CA1308" s="32"/>
      <c r="CB1308" s="32"/>
      <c r="CC1308" s="32"/>
      <c r="CD1308" s="32"/>
      <c r="CE1308" s="32"/>
      <c r="CF1308" s="32"/>
      <c r="CG1308" s="32"/>
      <c r="CH1308" s="32"/>
      <c r="CI1308" s="32"/>
      <c r="CJ1308" s="32"/>
      <c r="CK1308" s="32"/>
      <c r="CL1308" s="32"/>
      <c r="CM1308" s="32"/>
      <c r="CN1308" s="32"/>
      <c r="CO1308" s="32"/>
      <c r="CP1308" s="32"/>
      <c r="CQ1308" s="32"/>
      <c r="CR1308" s="32"/>
      <c r="CS1308" s="32"/>
      <c r="CT1308" s="32"/>
      <c r="CU1308" s="32"/>
      <c r="CV1308" s="32"/>
      <c r="CW1308" s="32"/>
    </row>
    <row r="1309" spans="15:101" s="26" customFormat="1" x14ac:dyDescent="0.3">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32"/>
      <c r="BN1309" s="32"/>
      <c r="BO1309" s="32"/>
      <c r="BP1309" s="32"/>
      <c r="BQ1309" s="32"/>
      <c r="BR1309" s="32"/>
      <c r="BS1309" s="32"/>
      <c r="BT1309" s="32"/>
      <c r="BU1309" s="32"/>
      <c r="BV1309" s="32"/>
      <c r="BW1309" s="32"/>
      <c r="BX1309" s="32"/>
      <c r="BY1309" s="32"/>
      <c r="BZ1309" s="32"/>
      <c r="CA1309" s="32"/>
      <c r="CB1309" s="32"/>
      <c r="CC1309" s="32"/>
      <c r="CD1309" s="32"/>
      <c r="CE1309" s="32"/>
      <c r="CF1309" s="32"/>
      <c r="CG1309" s="32"/>
      <c r="CH1309" s="32"/>
      <c r="CI1309" s="32"/>
      <c r="CJ1309" s="32"/>
      <c r="CK1309" s="32"/>
      <c r="CL1309" s="32"/>
      <c r="CM1309" s="32"/>
      <c r="CN1309" s="32"/>
      <c r="CO1309" s="32"/>
      <c r="CP1309" s="32"/>
      <c r="CQ1309" s="32"/>
      <c r="CR1309" s="32"/>
      <c r="CS1309" s="32"/>
      <c r="CT1309" s="32"/>
      <c r="CU1309" s="32"/>
      <c r="CV1309" s="32"/>
      <c r="CW1309" s="32"/>
    </row>
    <row r="1310" spans="15:101" s="26" customFormat="1" x14ac:dyDescent="0.3">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row>
    <row r="1311" spans="15:101" s="26" customFormat="1" x14ac:dyDescent="0.3">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32"/>
      <c r="CS1311" s="32"/>
      <c r="CT1311" s="32"/>
      <c r="CU1311" s="32"/>
      <c r="CV1311" s="32"/>
      <c r="CW1311" s="32"/>
    </row>
    <row r="1312" spans="15:101" s="26" customFormat="1" x14ac:dyDescent="0.3">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32"/>
      <c r="CS1312" s="32"/>
      <c r="CT1312" s="32"/>
      <c r="CU1312" s="32"/>
      <c r="CV1312" s="32"/>
      <c r="CW1312" s="32"/>
    </row>
    <row r="1313" spans="15:101" s="26" customFormat="1" x14ac:dyDescent="0.3">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32"/>
      <c r="CS1313" s="32"/>
      <c r="CT1313" s="32"/>
      <c r="CU1313" s="32"/>
      <c r="CV1313" s="32"/>
      <c r="CW1313" s="32"/>
    </row>
    <row r="1314" spans="15:101" s="26" customFormat="1" x14ac:dyDescent="0.3">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32"/>
      <c r="BN1314" s="32"/>
      <c r="BO1314" s="32"/>
      <c r="BP1314" s="32"/>
      <c r="BQ1314" s="32"/>
      <c r="BR1314" s="32"/>
      <c r="BS1314" s="32"/>
      <c r="BT1314" s="32"/>
      <c r="BU1314" s="32"/>
      <c r="BV1314" s="32"/>
      <c r="BW1314" s="32"/>
      <c r="BX1314" s="32"/>
      <c r="BY1314" s="32"/>
      <c r="BZ1314" s="32"/>
      <c r="CA1314" s="32"/>
      <c r="CB1314" s="32"/>
      <c r="CC1314" s="32"/>
      <c r="CD1314" s="32"/>
      <c r="CE1314" s="32"/>
      <c r="CF1314" s="32"/>
      <c r="CG1314" s="32"/>
      <c r="CH1314" s="32"/>
      <c r="CI1314" s="32"/>
      <c r="CJ1314" s="32"/>
      <c r="CK1314" s="32"/>
      <c r="CL1314" s="32"/>
      <c r="CM1314" s="32"/>
      <c r="CN1314" s="32"/>
      <c r="CO1314" s="32"/>
      <c r="CP1314" s="32"/>
      <c r="CQ1314" s="32"/>
      <c r="CR1314" s="32"/>
      <c r="CS1314" s="32"/>
      <c r="CT1314" s="32"/>
      <c r="CU1314" s="32"/>
      <c r="CV1314" s="32"/>
      <c r="CW1314" s="32"/>
    </row>
    <row r="1315" spans="15:101" s="26" customFormat="1" x14ac:dyDescent="0.3">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32"/>
      <c r="BN1315" s="32"/>
      <c r="BO1315" s="32"/>
      <c r="BP1315" s="32"/>
      <c r="BQ1315" s="32"/>
      <c r="BR1315" s="32"/>
      <c r="BS1315" s="32"/>
      <c r="BT1315" s="32"/>
      <c r="BU1315" s="32"/>
      <c r="BV1315" s="32"/>
      <c r="BW1315" s="32"/>
      <c r="BX1315" s="32"/>
      <c r="BY1315" s="32"/>
      <c r="BZ1315" s="32"/>
      <c r="CA1315" s="32"/>
      <c r="CB1315" s="32"/>
      <c r="CC1315" s="32"/>
      <c r="CD1315" s="32"/>
      <c r="CE1315" s="32"/>
      <c r="CF1315" s="32"/>
      <c r="CG1315" s="32"/>
      <c r="CH1315" s="32"/>
      <c r="CI1315" s="32"/>
      <c r="CJ1315" s="32"/>
      <c r="CK1315" s="32"/>
      <c r="CL1315" s="32"/>
      <c r="CM1315" s="32"/>
      <c r="CN1315" s="32"/>
      <c r="CO1315" s="32"/>
      <c r="CP1315" s="32"/>
      <c r="CQ1315" s="32"/>
      <c r="CR1315" s="32"/>
      <c r="CS1315" s="32"/>
      <c r="CT1315" s="32"/>
      <c r="CU1315" s="32"/>
      <c r="CV1315" s="32"/>
      <c r="CW1315" s="32"/>
    </row>
    <row r="1316" spans="15:101" s="26" customFormat="1" x14ac:dyDescent="0.3">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32"/>
      <c r="BN1316" s="32"/>
      <c r="BO1316" s="32"/>
      <c r="BP1316" s="32"/>
      <c r="BQ1316" s="32"/>
      <c r="BR1316" s="32"/>
      <c r="BS1316" s="32"/>
      <c r="BT1316" s="32"/>
      <c r="BU1316" s="32"/>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row>
    <row r="1317" spans="15:101" s="26" customFormat="1" x14ac:dyDescent="0.3">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32"/>
      <c r="BN1317" s="32"/>
      <c r="BO1317" s="32"/>
      <c r="BP1317" s="32"/>
      <c r="BQ1317" s="32"/>
      <c r="BR1317" s="32"/>
      <c r="BS1317" s="32"/>
      <c r="BT1317" s="32"/>
      <c r="BU1317" s="32"/>
      <c r="BV1317" s="32"/>
      <c r="BW1317" s="32"/>
      <c r="BX1317" s="32"/>
      <c r="BY1317" s="32"/>
      <c r="BZ1317" s="32"/>
      <c r="CA1317" s="32"/>
      <c r="CB1317" s="32"/>
      <c r="CC1317" s="32"/>
      <c r="CD1317" s="32"/>
      <c r="CE1317" s="32"/>
      <c r="CF1317" s="32"/>
      <c r="CG1317" s="32"/>
      <c r="CH1317" s="32"/>
      <c r="CI1317" s="32"/>
      <c r="CJ1317" s="32"/>
      <c r="CK1317" s="32"/>
      <c r="CL1317" s="32"/>
      <c r="CM1317" s="32"/>
      <c r="CN1317" s="32"/>
      <c r="CO1317" s="32"/>
      <c r="CP1317" s="32"/>
      <c r="CQ1317" s="32"/>
      <c r="CR1317" s="32"/>
      <c r="CS1317" s="32"/>
      <c r="CT1317" s="32"/>
      <c r="CU1317" s="32"/>
      <c r="CV1317" s="32"/>
      <c r="CW1317" s="32"/>
    </row>
    <row r="1318" spans="15:101" s="26" customFormat="1" x14ac:dyDescent="0.3">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row>
    <row r="1319" spans="15:101" s="26" customFormat="1" x14ac:dyDescent="0.3">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c r="CP1319" s="32"/>
      <c r="CQ1319" s="32"/>
      <c r="CR1319" s="32"/>
      <c r="CS1319" s="32"/>
      <c r="CT1319" s="32"/>
      <c r="CU1319" s="32"/>
      <c r="CV1319" s="32"/>
      <c r="CW1319" s="32"/>
    </row>
    <row r="1320" spans="15:101" s="26" customFormat="1" x14ac:dyDescent="0.3">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32"/>
      <c r="CS1320" s="32"/>
      <c r="CT1320" s="32"/>
      <c r="CU1320" s="32"/>
      <c r="CV1320" s="32"/>
      <c r="CW1320" s="32"/>
    </row>
    <row r="1321" spans="15:101" s="26" customFormat="1" x14ac:dyDescent="0.3">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32"/>
      <c r="CS1321" s="32"/>
      <c r="CT1321" s="32"/>
      <c r="CU1321" s="32"/>
      <c r="CV1321" s="32"/>
      <c r="CW1321" s="32"/>
    </row>
    <row r="1322" spans="15:101" s="26" customFormat="1" x14ac:dyDescent="0.3">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32"/>
      <c r="CS1322" s="32"/>
      <c r="CT1322" s="32"/>
      <c r="CU1322" s="32"/>
      <c r="CV1322" s="32"/>
      <c r="CW1322" s="32"/>
    </row>
    <row r="1323" spans="15:101" s="26" customFormat="1" x14ac:dyDescent="0.3">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32"/>
      <c r="CS1323" s="32"/>
      <c r="CT1323" s="32"/>
      <c r="CU1323" s="32"/>
      <c r="CV1323" s="32"/>
      <c r="CW1323" s="32"/>
    </row>
    <row r="1324" spans="15:101" s="26" customFormat="1" x14ac:dyDescent="0.3">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32"/>
      <c r="CS1324" s="32"/>
      <c r="CT1324" s="32"/>
      <c r="CU1324" s="32"/>
      <c r="CV1324" s="32"/>
      <c r="CW1324" s="32"/>
    </row>
    <row r="1325" spans="15:101" s="26" customFormat="1" x14ac:dyDescent="0.3">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32"/>
      <c r="CS1325" s="32"/>
      <c r="CT1325" s="32"/>
      <c r="CU1325" s="32"/>
      <c r="CV1325" s="32"/>
      <c r="CW1325" s="32"/>
    </row>
    <row r="1326" spans="15:101" s="26" customFormat="1" x14ac:dyDescent="0.3">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row>
    <row r="1327" spans="15:101" s="26" customFormat="1" x14ac:dyDescent="0.3">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32"/>
      <c r="BN1327" s="32"/>
      <c r="BO1327" s="32"/>
      <c r="BP1327" s="32"/>
      <c r="BQ1327" s="32"/>
      <c r="BR1327" s="32"/>
      <c r="BS1327" s="32"/>
      <c r="BT1327" s="32"/>
      <c r="BU1327" s="32"/>
      <c r="BV1327" s="32"/>
      <c r="BW1327" s="32"/>
      <c r="BX1327" s="32"/>
      <c r="BY1327" s="32"/>
      <c r="BZ1327" s="32"/>
      <c r="CA1327" s="32"/>
      <c r="CB1327" s="32"/>
      <c r="CC1327" s="32"/>
      <c r="CD1327" s="32"/>
      <c r="CE1327" s="32"/>
      <c r="CF1327" s="32"/>
      <c r="CG1327" s="32"/>
      <c r="CH1327" s="32"/>
      <c r="CI1327" s="32"/>
      <c r="CJ1327" s="32"/>
      <c r="CK1327" s="32"/>
      <c r="CL1327" s="32"/>
      <c r="CM1327" s="32"/>
      <c r="CN1327" s="32"/>
      <c r="CO1327" s="32"/>
      <c r="CP1327" s="32"/>
      <c r="CQ1327" s="32"/>
      <c r="CR1327" s="32"/>
      <c r="CS1327" s="32"/>
      <c r="CT1327" s="32"/>
      <c r="CU1327" s="32"/>
      <c r="CV1327" s="32"/>
      <c r="CW1327" s="32"/>
    </row>
    <row r="1328" spans="15:101" s="26" customFormat="1" x14ac:dyDescent="0.3">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c r="CP1328" s="32"/>
      <c r="CQ1328" s="32"/>
      <c r="CR1328" s="32"/>
      <c r="CS1328" s="32"/>
      <c r="CT1328" s="32"/>
      <c r="CU1328" s="32"/>
      <c r="CV1328" s="32"/>
      <c r="CW1328" s="32"/>
    </row>
    <row r="1329" spans="15:101" s="26" customFormat="1" x14ac:dyDescent="0.3">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c r="CP1329" s="32"/>
      <c r="CQ1329" s="32"/>
      <c r="CR1329" s="32"/>
      <c r="CS1329" s="32"/>
      <c r="CT1329" s="32"/>
      <c r="CU1329" s="32"/>
      <c r="CV1329" s="32"/>
      <c r="CW1329" s="32"/>
    </row>
    <row r="1330" spans="15:101" s="26" customFormat="1" x14ac:dyDescent="0.3">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32"/>
      <c r="BN1330" s="32"/>
      <c r="BO1330" s="32"/>
      <c r="BP1330" s="32"/>
      <c r="BQ1330" s="32"/>
      <c r="BR1330" s="32"/>
      <c r="BS1330" s="32"/>
      <c r="BT1330" s="32"/>
      <c r="BU1330" s="32"/>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row>
    <row r="1331" spans="15:101" s="26" customFormat="1" x14ac:dyDescent="0.3">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32"/>
      <c r="BN1331" s="32"/>
      <c r="BO1331" s="32"/>
      <c r="BP1331" s="32"/>
      <c r="BQ1331" s="32"/>
      <c r="BR1331" s="32"/>
      <c r="BS1331" s="32"/>
      <c r="BT1331" s="32"/>
      <c r="BU1331" s="32"/>
      <c r="BV1331" s="32"/>
      <c r="BW1331" s="32"/>
      <c r="BX1331" s="32"/>
      <c r="BY1331" s="32"/>
      <c r="BZ1331" s="32"/>
      <c r="CA1331" s="32"/>
      <c r="CB1331" s="32"/>
      <c r="CC1331" s="32"/>
      <c r="CD1331" s="32"/>
      <c r="CE1331" s="32"/>
      <c r="CF1331" s="32"/>
      <c r="CG1331" s="32"/>
      <c r="CH1331" s="32"/>
      <c r="CI1331" s="32"/>
      <c r="CJ1331" s="32"/>
      <c r="CK1331" s="32"/>
      <c r="CL1331" s="32"/>
      <c r="CM1331" s="32"/>
      <c r="CN1331" s="32"/>
      <c r="CO1331" s="32"/>
      <c r="CP1331" s="32"/>
      <c r="CQ1331" s="32"/>
      <c r="CR1331" s="32"/>
      <c r="CS1331" s="32"/>
      <c r="CT1331" s="32"/>
      <c r="CU1331" s="32"/>
      <c r="CV1331" s="32"/>
      <c r="CW1331" s="32"/>
    </row>
    <row r="1332" spans="15:101" s="26" customFormat="1" x14ac:dyDescent="0.3">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32"/>
      <c r="BN1332" s="32"/>
      <c r="BO1332" s="32"/>
      <c r="BP1332" s="32"/>
      <c r="BQ1332" s="32"/>
      <c r="BR1332" s="32"/>
      <c r="BS1332" s="32"/>
      <c r="BT1332" s="32"/>
      <c r="BU1332" s="32"/>
      <c r="BV1332" s="32"/>
      <c r="BW1332" s="32"/>
      <c r="BX1332" s="32"/>
      <c r="BY1332" s="32"/>
      <c r="BZ1332" s="32"/>
      <c r="CA1332" s="32"/>
      <c r="CB1332" s="32"/>
      <c r="CC1332" s="32"/>
      <c r="CD1332" s="32"/>
      <c r="CE1332" s="32"/>
      <c r="CF1332" s="32"/>
      <c r="CG1332" s="32"/>
      <c r="CH1332" s="32"/>
      <c r="CI1332" s="32"/>
      <c r="CJ1332" s="32"/>
      <c r="CK1332" s="32"/>
      <c r="CL1332" s="32"/>
      <c r="CM1332" s="32"/>
      <c r="CN1332" s="32"/>
      <c r="CO1332" s="32"/>
      <c r="CP1332" s="32"/>
      <c r="CQ1332" s="32"/>
      <c r="CR1332" s="32"/>
      <c r="CS1332" s="32"/>
      <c r="CT1332" s="32"/>
      <c r="CU1332" s="32"/>
      <c r="CV1332" s="32"/>
      <c r="CW1332" s="32"/>
    </row>
    <row r="1333" spans="15:101" s="26" customFormat="1" x14ac:dyDescent="0.3">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32"/>
      <c r="BN1333" s="32"/>
      <c r="BO1333" s="32"/>
      <c r="BP1333" s="32"/>
      <c r="BQ1333" s="32"/>
      <c r="BR1333" s="32"/>
      <c r="BS1333" s="32"/>
      <c r="BT1333" s="32"/>
      <c r="BU1333" s="32"/>
      <c r="BV1333" s="32"/>
      <c r="BW1333" s="32"/>
      <c r="BX1333" s="32"/>
      <c r="BY1333" s="32"/>
      <c r="BZ1333" s="32"/>
      <c r="CA1333" s="32"/>
      <c r="CB1333" s="32"/>
      <c r="CC1333" s="32"/>
      <c r="CD1333" s="32"/>
      <c r="CE1333" s="32"/>
      <c r="CF1333" s="32"/>
      <c r="CG1333" s="32"/>
      <c r="CH1333" s="32"/>
      <c r="CI1333" s="32"/>
      <c r="CJ1333" s="32"/>
      <c r="CK1333" s="32"/>
      <c r="CL1333" s="32"/>
      <c r="CM1333" s="32"/>
      <c r="CN1333" s="32"/>
      <c r="CO1333" s="32"/>
      <c r="CP1333" s="32"/>
      <c r="CQ1333" s="32"/>
      <c r="CR1333" s="32"/>
      <c r="CS1333" s="32"/>
      <c r="CT1333" s="32"/>
      <c r="CU1333" s="32"/>
      <c r="CV1333" s="32"/>
      <c r="CW1333" s="32"/>
    </row>
    <row r="1334" spans="15:101" s="26" customFormat="1" x14ac:dyDescent="0.3">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row>
    <row r="1335" spans="15:101" s="26" customFormat="1" x14ac:dyDescent="0.3">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32"/>
      <c r="BN1335" s="32"/>
      <c r="BO1335" s="32"/>
      <c r="BP1335" s="32"/>
      <c r="BQ1335" s="32"/>
      <c r="BR1335" s="32"/>
      <c r="BS1335" s="32"/>
      <c r="BT1335" s="32"/>
      <c r="BU1335" s="32"/>
      <c r="BV1335" s="32"/>
      <c r="BW1335" s="32"/>
      <c r="BX1335" s="32"/>
      <c r="BY1335" s="32"/>
      <c r="BZ1335" s="32"/>
      <c r="CA1335" s="32"/>
      <c r="CB1335" s="32"/>
      <c r="CC1335" s="32"/>
      <c r="CD1335" s="32"/>
      <c r="CE1335" s="32"/>
      <c r="CF1335" s="32"/>
      <c r="CG1335" s="32"/>
      <c r="CH1335" s="32"/>
      <c r="CI1335" s="32"/>
      <c r="CJ1335" s="32"/>
      <c r="CK1335" s="32"/>
      <c r="CL1335" s="32"/>
      <c r="CM1335" s="32"/>
      <c r="CN1335" s="32"/>
      <c r="CO1335" s="32"/>
      <c r="CP1335" s="32"/>
      <c r="CQ1335" s="32"/>
      <c r="CR1335" s="32"/>
      <c r="CS1335" s="32"/>
      <c r="CT1335" s="32"/>
      <c r="CU1335" s="32"/>
      <c r="CV1335" s="32"/>
      <c r="CW1335" s="32"/>
    </row>
    <row r="1336" spans="15:101" s="26" customFormat="1" x14ac:dyDescent="0.3">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32"/>
      <c r="BN1336" s="32"/>
      <c r="BO1336" s="32"/>
      <c r="BP1336" s="32"/>
      <c r="BQ1336" s="32"/>
      <c r="BR1336" s="32"/>
      <c r="BS1336" s="32"/>
      <c r="BT1336" s="32"/>
      <c r="BU1336" s="32"/>
      <c r="BV1336" s="32"/>
      <c r="BW1336" s="32"/>
      <c r="BX1336" s="32"/>
      <c r="BY1336" s="32"/>
      <c r="BZ1336" s="32"/>
      <c r="CA1336" s="32"/>
      <c r="CB1336" s="32"/>
      <c r="CC1336" s="32"/>
      <c r="CD1336" s="32"/>
      <c r="CE1336" s="32"/>
      <c r="CF1336" s="32"/>
      <c r="CG1336" s="32"/>
      <c r="CH1336" s="32"/>
      <c r="CI1336" s="32"/>
      <c r="CJ1336" s="32"/>
      <c r="CK1336" s="32"/>
      <c r="CL1336" s="32"/>
      <c r="CM1336" s="32"/>
      <c r="CN1336" s="32"/>
      <c r="CO1336" s="32"/>
      <c r="CP1336" s="32"/>
      <c r="CQ1336" s="32"/>
      <c r="CR1336" s="32"/>
      <c r="CS1336" s="32"/>
      <c r="CT1336" s="32"/>
      <c r="CU1336" s="32"/>
      <c r="CV1336" s="32"/>
      <c r="CW1336" s="32"/>
    </row>
    <row r="1337" spans="15:101" s="26" customFormat="1" x14ac:dyDescent="0.3">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32"/>
      <c r="BN1337" s="32"/>
      <c r="BO1337" s="32"/>
      <c r="BP1337" s="32"/>
      <c r="BQ1337" s="32"/>
      <c r="BR1337" s="32"/>
      <c r="BS1337" s="32"/>
      <c r="BT1337" s="32"/>
      <c r="BU1337" s="32"/>
      <c r="BV1337" s="32"/>
      <c r="BW1337" s="32"/>
      <c r="BX1337" s="32"/>
      <c r="BY1337" s="32"/>
      <c r="BZ1337" s="32"/>
      <c r="CA1337" s="32"/>
      <c r="CB1337" s="32"/>
      <c r="CC1337" s="32"/>
      <c r="CD1337" s="32"/>
      <c r="CE1337" s="32"/>
      <c r="CF1337" s="32"/>
      <c r="CG1337" s="32"/>
      <c r="CH1337" s="32"/>
      <c r="CI1337" s="32"/>
      <c r="CJ1337" s="32"/>
      <c r="CK1337" s="32"/>
      <c r="CL1337" s="32"/>
      <c r="CM1337" s="32"/>
      <c r="CN1337" s="32"/>
      <c r="CO1337" s="32"/>
      <c r="CP1337" s="32"/>
      <c r="CQ1337" s="32"/>
      <c r="CR1337" s="32"/>
      <c r="CS1337" s="32"/>
      <c r="CT1337" s="32"/>
      <c r="CU1337" s="32"/>
      <c r="CV1337" s="32"/>
      <c r="CW1337" s="32"/>
    </row>
    <row r="1338" spans="15:101" s="26" customFormat="1" x14ac:dyDescent="0.3">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32"/>
      <c r="BN1338" s="32"/>
      <c r="BO1338" s="32"/>
      <c r="BP1338" s="32"/>
      <c r="BQ1338" s="32"/>
      <c r="BR1338" s="32"/>
      <c r="BS1338" s="32"/>
      <c r="BT1338" s="32"/>
      <c r="BU1338" s="32"/>
      <c r="BV1338" s="32"/>
      <c r="BW1338" s="32"/>
      <c r="BX1338" s="32"/>
      <c r="BY1338" s="32"/>
      <c r="BZ1338" s="32"/>
      <c r="CA1338" s="32"/>
      <c r="CB1338" s="32"/>
      <c r="CC1338" s="32"/>
      <c r="CD1338" s="32"/>
      <c r="CE1338" s="32"/>
      <c r="CF1338" s="32"/>
      <c r="CG1338" s="32"/>
      <c r="CH1338" s="32"/>
      <c r="CI1338" s="32"/>
      <c r="CJ1338" s="32"/>
      <c r="CK1338" s="32"/>
      <c r="CL1338" s="32"/>
      <c r="CM1338" s="32"/>
      <c r="CN1338" s="32"/>
      <c r="CO1338" s="32"/>
      <c r="CP1338" s="32"/>
      <c r="CQ1338" s="32"/>
      <c r="CR1338" s="32"/>
      <c r="CS1338" s="32"/>
      <c r="CT1338" s="32"/>
      <c r="CU1338" s="32"/>
      <c r="CV1338" s="32"/>
      <c r="CW1338" s="32"/>
    </row>
    <row r="1339" spans="15:101" s="26" customFormat="1" x14ac:dyDescent="0.3">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32"/>
      <c r="BN1339" s="32"/>
      <c r="BO1339" s="32"/>
      <c r="BP1339" s="32"/>
      <c r="BQ1339" s="32"/>
      <c r="BR1339" s="32"/>
      <c r="BS1339" s="32"/>
      <c r="BT1339" s="32"/>
      <c r="BU1339" s="32"/>
      <c r="BV1339" s="32"/>
      <c r="BW1339" s="32"/>
      <c r="BX1339" s="32"/>
      <c r="BY1339" s="32"/>
      <c r="BZ1339" s="32"/>
      <c r="CA1339" s="32"/>
      <c r="CB1339" s="32"/>
      <c r="CC1339" s="32"/>
      <c r="CD1339" s="32"/>
      <c r="CE1339" s="32"/>
      <c r="CF1339" s="32"/>
      <c r="CG1339" s="32"/>
      <c r="CH1339" s="32"/>
      <c r="CI1339" s="32"/>
      <c r="CJ1339" s="32"/>
      <c r="CK1339" s="32"/>
      <c r="CL1339" s="32"/>
      <c r="CM1339" s="32"/>
      <c r="CN1339" s="32"/>
      <c r="CO1339" s="32"/>
      <c r="CP1339" s="32"/>
      <c r="CQ1339" s="32"/>
      <c r="CR1339" s="32"/>
      <c r="CS1339" s="32"/>
      <c r="CT1339" s="32"/>
      <c r="CU1339" s="32"/>
      <c r="CV1339" s="32"/>
      <c r="CW1339" s="32"/>
    </row>
    <row r="1340" spans="15:101" s="26" customFormat="1" x14ac:dyDescent="0.3">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row>
    <row r="1341" spans="15:101" s="26" customFormat="1" x14ac:dyDescent="0.3">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row>
    <row r="1342" spans="15:101" s="26" customFormat="1" x14ac:dyDescent="0.3">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row>
    <row r="1343" spans="15:101" s="26" customFormat="1" x14ac:dyDescent="0.3">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32"/>
      <c r="BN1343" s="32"/>
      <c r="BO1343" s="32"/>
      <c r="BP1343" s="32"/>
      <c r="BQ1343" s="32"/>
      <c r="BR1343" s="32"/>
      <c r="BS1343" s="32"/>
      <c r="BT1343" s="32"/>
      <c r="BU1343" s="32"/>
      <c r="BV1343" s="32"/>
      <c r="BW1343" s="32"/>
      <c r="BX1343" s="32"/>
      <c r="BY1343" s="32"/>
      <c r="BZ1343" s="32"/>
      <c r="CA1343" s="32"/>
      <c r="CB1343" s="32"/>
      <c r="CC1343" s="32"/>
      <c r="CD1343" s="32"/>
      <c r="CE1343" s="32"/>
      <c r="CF1343" s="32"/>
      <c r="CG1343" s="32"/>
      <c r="CH1343" s="32"/>
      <c r="CI1343" s="32"/>
      <c r="CJ1343" s="32"/>
      <c r="CK1343" s="32"/>
      <c r="CL1343" s="32"/>
      <c r="CM1343" s="32"/>
      <c r="CN1343" s="32"/>
      <c r="CO1343" s="32"/>
      <c r="CP1343" s="32"/>
      <c r="CQ1343" s="32"/>
      <c r="CR1343" s="32"/>
      <c r="CS1343" s="32"/>
      <c r="CT1343" s="32"/>
      <c r="CU1343" s="32"/>
      <c r="CV1343" s="32"/>
      <c r="CW1343" s="32"/>
    </row>
    <row r="1344" spans="15:101" s="26" customFormat="1" x14ac:dyDescent="0.3">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32"/>
      <c r="BN1344" s="32"/>
      <c r="BO1344" s="32"/>
      <c r="BP1344" s="32"/>
      <c r="BQ1344" s="32"/>
      <c r="BR1344" s="32"/>
      <c r="BS1344" s="32"/>
      <c r="BT1344" s="32"/>
      <c r="BU1344" s="32"/>
      <c r="BV1344" s="32"/>
      <c r="BW1344" s="32"/>
      <c r="BX1344" s="32"/>
      <c r="BY1344" s="32"/>
      <c r="BZ1344" s="32"/>
      <c r="CA1344" s="32"/>
      <c r="CB1344" s="32"/>
      <c r="CC1344" s="32"/>
      <c r="CD1344" s="32"/>
      <c r="CE1344" s="32"/>
      <c r="CF1344" s="32"/>
      <c r="CG1344" s="32"/>
      <c r="CH1344" s="32"/>
      <c r="CI1344" s="32"/>
      <c r="CJ1344" s="32"/>
      <c r="CK1344" s="32"/>
      <c r="CL1344" s="32"/>
      <c r="CM1344" s="32"/>
      <c r="CN1344" s="32"/>
      <c r="CO1344" s="32"/>
      <c r="CP1344" s="32"/>
      <c r="CQ1344" s="32"/>
      <c r="CR1344" s="32"/>
      <c r="CS1344" s="32"/>
      <c r="CT1344" s="32"/>
      <c r="CU1344" s="32"/>
      <c r="CV1344" s="32"/>
      <c r="CW1344" s="32"/>
    </row>
    <row r="1345" spans="15:101" s="26" customFormat="1" x14ac:dyDescent="0.3">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32"/>
      <c r="BN1345" s="32"/>
      <c r="BO1345" s="32"/>
      <c r="BP1345" s="32"/>
      <c r="BQ1345" s="32"/>
      <c r="BR1345" s="32"/>
      <c r="BS1345" s="32"/>
      <c r="BT1345" s="32"/>
      <c r="BU1345" s="32"/>
      <c r="BV1345" s="32"/>
      <c r="BW1345" s="32"/>
      <c r="BX1345" s="32"/>
      <c r="BY1345" s="32"/>
      <c r="BZ1345" s="32"/>
      <c r="CA1345" s="32"/>
      <c r="CB1345" s="32"/>
      <c r="CC1345" s="32"/>
      <c r="CD1345" s="32"/>
      <c r="CE1345" s="32"/>
      <c r="CF1345" s="32"/>
      <c r="CG1345" s="32"/>
      <c r="CH1345" s="32"/>
      <c r="CI1345" s="32"/>
      <c r="CJ1345" s="32"/>
      <c r="CK1345" s="32"/>
      <c r="CL1345" s="32"/>
      <c r="CM1345" s="32"/>
      <c r="CN1345" s="32"/>
      <c r="CO1345" s="32"/>
      <c r="CP1345" s="32"/>
      <c r="CQ1345" s="32"/>
      <c r="CR1345" s="32"/>
      <c r="CS1345" s="32"/>
      <c r="CT1345" s="32"/>
      <c r="CU1345" s="32"/>
      <c r="CV1345" s="32"/>
      <c r="CW1345" s="32"/>
    </row>
    <row r="1346" spans="15:101" s="26" customFormat="1" x14ac:dyDescent="0.3">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c r="CP1346" s="32"/>
      <c r="CQ1346" s="32"/>
      <c r="CR1346" s="32"/>
      <c r="CS1346" s="32"/>
      <c r="CT1346" s="32"/>
      <c r="CU1346" s="32"/>
      <c r="CV1346" s="32"/>
      <c r="CW1346" s="32"/>
    </row>
    <row r="1347" spans="15:101" s="26" customFormat="1" x14ac:dyDescent="0.3">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c r="CP1347" s="32"/>
      <c r="CQ1347" s="32"/>
      <c r="CR1347" s="32"/>
      <c r="CS1347" s="32"/>
      <c r="CT1347" s="32"/>
      <c r="CU1347" s="32"/>
      <c r="CV1347" s="32"/>
      <c r="CW1347" s="32"/>
    </row>
    <row r="1348" spans="15:101" s="26" customFormat="1" x14ac:dyDescent="0.3">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32"/>
      <c r="BN1348" s="32"/>
      <c r="BO1348" s="32"/>
      <c r="BP1348" s="32"/>
      <c r="BQ1348" s="32"/>
      <c r="BR1348" s="32"/>
      <c r="BS1348" s="32"/>
      <c r="BT1348" s="32"/>
      <c r="BU1348" s="32"/>
      <c r="BV1348" s="32"/>
      <c r="BW1348" s="32"/>
      <c r="BX1348" s="32"/>
      <c r="BY1348" s="32"/>
      <c r="BZ1348" s="32"/>
      <c r="CA1348" s="32"/>
      <c r="CB1348" s="32"/>
      <c r="CC1348" s="32"/>
      <c r="CD1348" s="32"/>
      <c r="CE1348" s="32"/>
      <c r="CF1348" s="32"/>
      <c r="CG1348" s="32"/>
      <c r="CH1348" s="32"/>
      <c r="CI1348" s="32"/>
      <c r="CJ1348" s="32"/>
      <c r="CK1348" s="32"/>
      <c r="CL1348" s="32"/>
      <c r="CM1348" s="32"/>
      <c r="CN1348" s="32"/>
      <c r="CO1348" s="32"/>
      <c r="CP1348" s="32"/>
      <c r="CQ1348" s="32"/>
      <c r="CR1348" s="32"/>
      <c r="CS1348" s="32"/>
      <c r="CT1348" s="32"/>
      <c r="CU1348" s="32"/>
      <c r="CV1348" s="32"/>
      <c r="CW1348" s="32"/>
    </row>
    <row r="1349" spans="15:101" s="26" customFormat="1" x14ac:dyDescent="0.3">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32"/>
      <c r="BN1349" s="32"/>
      <c r="BO1349" s="32"/>
      <c r="BP1349" s="32"/>
      <c r="BQ1349" s="32"/>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row>
    <row r="1350" spans="15:101" s="26" customFormat="1" x14ac:dyDescent="0.3">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row>
    <row r="1351" spans="15:101" s="26" customFormat="1" x14ac:dyDescent="0.3">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32"/>
      <c r="BN1351" s="32"/>
      <c r="BO1351" s="32"/>
      <c r="BP1351" s="32"/>
      <c r="BQ1351" s="32"/>
      <c r="BR1351" s="32"/>
      <c r="BS1351" s="32"/>
      <c r="BT1351" s="32"/>
      <c r="BU1351" s="32"/>
      <c r="BV1351" s="32"/>
      <c r="BW1351" s="32"/>
      <c r="BX1351" s="32"/>
      <c r="BY1351" s="32"/>
      <c r="BZ1351" s="32"/>
      <c r="CA1351" s="32"/>
      <c r="CB1351" s="32"/>
      <c r="CC1351" s="32"/>
      <c r="CD1351" s="32"/>
      <c r="CE1351" s="32"/>
      <c r="CF1351" s="32"/>
      <c r="CG1351" s="32"/>
      <c r="CH1351" s="32"/>
      <c r="CI1351" s="32"/>
      <c r="CJ1351" s="32"/>
      <c r="CK1351" s="32"/>
      <c r="CL1351" s="32"/>
      <c r="CM1351" s="32"/>
      <c r="CN1351" s="32"/>
      <c r="CO1351" s="32"/>
      <c r="CP1351" s="32"/>
      <c r="CQ1351" s="32"/>
      <c r="CR1351" s="32"/>
      <c r="CS1351" s="32"/>
      <c r="CT1351" s="32"/>
      <c r="CU1351" s="32"/>
      <c r="CV1351" s="32"/>
      <c r="CW1351" s="32"/>
    </row>
    <row r="1352" spans="15:101" s="26" customFormat="1" x14ac:dyDescent="0.3">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32"/>
      <c r="BN1352" s="32"/>
      <c r="BO1352" s="32"/>
      <c r="BP1352" s="32"/>
      <c r="BQ1352" s="32"/>
      <c r="BR1352" s="32"/>
      <c r="BS1352" s="32"/>
      <c r="BT1352" s="32"/>
      <c r="BU1352" s="32"/>
      <c r="BV1352" s="32"/>
      <c r="BW1352" s="32"/>
      <c r="BX1352" s="32"/>
      <c r="BY1352" s="32"/>
      <c r="BZ1352" s="32"/>
      <c r="CA1352" s="32"/>
      <c r="CB1352" s="32"/>
      <c r="CC1352" s="32"/>
      <c r="CD1352" s="32"/>
      <c r="CE1352" s="32"/>
      <c r="CF1352" s="32"/>
      <c r="CG1352" s="32"/>
      <c r="CH1352" s="32"/>
      <c r="CI1352" s="32"/>
      <c r="CJ1352" s="32"/>
      <c r="CK1352" s="32"/>
      <c r="CL1352" s="32"/>
      <c r="CM1352" s="32"/>
      <c r="CN1352" s="32"/>
      <c r="CO1352" s="32"/>
      <c r="CP1352" s="32"/>
      <c r="CQ1352" s="32"/>
      <c r="CR1352" s="32"/>
      <c r="CS1352" s="32"/>
      <c r="CT1352" s="32"/>
      <c r="CU1352" s="32"/>
      <c r="CV1352" s="32"/>
      <c r="CW1352" s="32"/>
    </row>
    <row r="1353" spans="15:101" s="26" customFormat="1" x14ac:dyDescent="0.3">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32"/>
      <c r="BN1353" s="32"/>
      <c r="BO1353" s="32"/>
      <c r="BP1353" s="32"/>
      <c r="BQ1353" s="32"/>
      <c r="BR1353" s="32"/>
      <c r="BS1353" s="32"/>
      <c r="BT1353" s="32"/>
      <c r="BU1353" s="32"/>
      <c r="BV1353" s="32"/>
      <c r="BW1353" s="32"/>
      <c r="BX1353" s="32"/>
      <c r="BY1353" s="32"/>
      <c r="BZ1353" s="32"/>
      <c r="CA1353" s="32"/>
      <c r="CB1353" s="32"/>
      <c r="CC1353" s="32"/>
      <c r="CD1353" s="32"/>
      <c r="CE1353" s="32"/>
      <c r="CF1353" s="32"/>
      <c r="CG1353" s="32"/>
      <c r="CH1353" s="32"/>
      <c r="CI1353" s="32"/>
      <c r="CJ1353" s="32"/>
      <c r="CK1353" s="32"/>
      <c r="CL1353" s="32"/>
      <c r="CM1353" s="32"/>
      <c r="CN1353" s="32"/>
      <c r="CO1353" s="32"/>
      <c r="CP1353" s="32"/>
      <c r="CQ1353" s="32"/>
      <c r="CR1353" s="32"/>
      <c r="CS1353" s="32"/>
      <c r="CT1353" s="32"/>
      <c r="CU1353" s="32"/>
      <c r="CV1353" s="32"/>
      <c r="CW1353" s="32"/>
    </row>
    <row r="1354" spans="15:101" s="26" customFormat="1" x14ac:dyDescent="0.3">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32"/>
      <c r="BN1354" s="32"/>
      <c r="BO1354" s="32"/>
      <c r="BP1354" s="32"/>
      <c r="BQ1354" s="32"/>
      <c r="BR1354" s="32"/>
      <c r="BS1354" s="32"/>
      <c r="BT1354" s="32"/>
      <c r="BU1354" s="32"/>
      <c r="BV1354" s="32"/>
      <c r="BW1354" s="32"/>
      <c r="BX1354" s="32"/>
      <c r="BY1354" s="32"/>
      <c r="BZ1354" s="32"/>
      <c r="CA1354" s="32"/>
      <c r="CB1354" s="32"/>
      <c r="CC1354" s="32"/>
      <c r="CD1354" s="32"/>
      <c r="CE1354" s="32"/>
      <c r="CF1354" s="32"/>
      <c r="CG1354" s="32"/>
      <c r="CH1354" s="32"/>
      <c r="CI1354" s="32"/>
      <c r="CJ1354" s="32"/>
      <c r="CK1354" s="32"/>
      <c r="CL1354" s="32"/>
      <c r="CM1354" s="32"/>
      <c r="CN1354" s="32"/>
      <c r="CO1354" s="32"/>
      <c r="CP1354" s="32"/>
      <c r="CQ1354" s="32"/>
      <c r="CR1354" s="32"/>
      <c r="CS1354" s="32"/>
      <c r="CT1354" s="32"/>
      <c r="CU1354" s="32"/>
      <c r="CV1354" s="32"/>
      <c r="CW1354" s="32"/>
    </row>
    <row r="1355" spans="15:101" s="26" customFormat="1" x14ac:dyDescent="0.3">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c r="CP1355" s="32"/>
      <c r="CQ1355" s="32"/>
      <c r="CR1355" s="32"/>
      <c r="CS1355" s="32"/>
      <c r="CT1355" s="32"/>
      <c r="CU1355" s="32"/>
      <c r="CV1355" s="32"/>
      <c r="CW1355" s="32"/>
    </row>
    <row r="1356" spans="15:101" s="26" customFormat="1" x14ac:dyDescent="0.3">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c r="CP1356" s="32"/>
      <c r="CQ1356" s="32"/>
      <c r="CR1356" s="32"/>
      <c r="CS1356" s="32"/>
      <c r="CT1356" s="32"/>
      <c r="CU1356" s="32"/>
      <c r="CV1356" s="32"/>
      <c r="CW1356" s="32"/>
    </row>
    <row r="1357" spans="15:101" s="26" customFormat="1" x14ac:dyDescent="0.3">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32"/>
      <c r="BN1357" s="32"/>
      <c r="BO1357" s="32"/>
      <c r="BP1357" s="32"/>
      <c r="BQ1357" s="32"/>
      <c r="BR1357" s="32"/>
      <c r="BS1357" s="32"/>
      <c r="BT1357" s="32"/>
      <c r="BU1357" s="32"/>
      <c r="BV1357" s="32"/>
      <c r="BW1357" s="32"/>
      <c r="BX1357" s="32"/>
      <c r="BY1357" s="32"/>
      <c r="BZ1357" s="32"/>
      <c r="CA1357" s="32"/>
      <c r="CB1357" s="32"/>
      <c r="CC1357" s="32"/>
      <c r="CD1357" s="32"/>
      <c r="CE1357" s="32"/>
      <c r="CF1357" s="32"/>
      <c r="CG1357" s="32"/>
      <c r="CH1357" s="32"/>
      <c r="CI1357" s="32"/>
      <c r="CJ1357" s="32"/>
      <c r="CK1357" s="32"/>
      <c r="CL1357" s="32"/>
      <c r="CM1357" s="32"/>
      <c r="CN1357" s="32"/>
      <c r="CO1357" s="32"/>
      <c r="CP1357" s="32"/>
      <c r="CQ1357" s="32"/>
      <c r="CR1357" s="32"/>
      <c r="CS1357" s="32"/>
      <c r="CT1357" s="32"/>
      <c r="CU1357" s="32"/>
      <c r="CV1357" s="32"/>
      <c r="CW1357" s="32"/>
    </row>
    <row r="1358" spans="15:101" s="26" customFormat="1" x14ac:dyDescent="0.3">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row>
    <row r="1359" spans="15:101" s="26" customFormat="1" x14ac:dyDescent="0.3">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32"/>
      <c r="BN1359" s="32"/>
      <c r="BO1359" s="32"/>
      <c r="BP1359" s="32"/>
      <c r="BQ1359" s="32"/>
      <c r="BR1359" s="32"/>
      <c r="BS1359" s="32"/>
      <c r="BT1359" s="32"/>
      <c r="BU1359" s="32"/>
      <c r="BV1359" s="32"/>
      <c r="BW1359" s="32"/>
      <c r="BX1359" s="32"/>
      <c r="BY1359" s="32"/>
      <c r="BZ1359" s="32"/>
      <c r="CA1359" s="32"/>
      <c r="CB1359" s="32"/>
      <c r="CC1359" s="32"/>
      <c r="CD1359" s="32"/>
      <c r="CE1359" s="32"/>
      <c r="CF1359" s="32"/>
      <c r="CG1359" s="32"/>
      <c r="CH1359" s="32"/>
      <c r="CI1359" s="32"/>
      <c r="CJ1359" s="32"/>
      <c r="CK1359" s="32"/>
      <c r="CL1359" s="32"/>
      <c r="CM1359" s="32"/>
      <c r="CN1359" s="32"/>
      <c r="CO1359" s="32"/>
      <c r="CP1359" s="32"/>
      <c r="CQ1359" s="32"/>
      <c r="CR1359" s="32"/>
      <c r="CS1359" s="32"/>
      <c r="CT1359" s="32"/>
      <c r="CU1359" s="32"/>
      <c r="CV1359" s="32"/>
      <c r="CW1359" s="32"/>
    </row>
    <row r="1360" spans="15:101" s="26" customFormat="1" x14ac:dyDescent="0.3">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32"/>
      <c r="BN1360" s="32"/>
      <c r="BO1360" s="32"/>
      <c r="BP1360" s="32"/>
      <c r="BQ1360" s="32"/>
      <c r="BR1360" s="32"/>
      <c r="BS1360" s="32"/>
      <c r="BT1360" s="32"/>
      <c r="BU1360" s="32"/>
      <c r="BV1360" s="32"/>
      <c r="BW1360" s="32"/>
      <c r="BX1360" s="32"/>
      <c r="BY1360" s="32"/>
      <c r="BZ1360" s="32"/>
      <c r="CA1360" s="32"/>
      <c r="CB1360" s="32"/>
      <c r="CC1360" s="32"/>
      <c r="CD1360" s="32"/>
      <c r="CE1360" s="32"/>
      <c r="CF1360" s="32"/>
      <c r="CG1360" s="32"/>
      <c r="CH1360" s="32"/>
      <c r="CI1360" s="32"/>
      <c r="CJ1360" s="32"/>
      <c r="CK1360" s="32"/>
      <c r="CL1360" s="32"/>
      <c r="CM1360" s="32"/>
      <c r="CN1360" s="32"/>
      <c r="CO1360" s="32"/>
      <c r="CP1360" s="32"/>
      <c r="CQ1360" s="32"/>
      <c r="CR1360" s="32"/>
      <c r="CS1360" s="32"/>
      <c r="CT1360" s="32"/>
      <c r="CU1360" s="32"/>
      <c r="CV1360" s="32"/>
      <c r="CW1360" s="32"/>
    </row>
    <row r="1361" spans="15:101" s="26" customFormat="1" x14ac:dyDescent="0.3">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32"/>
      <c r="BN1361" s="32"/>
      <c r="BO1361" s="32"/>
      <c r="BP1361" s="32"/>
      <c r="BQ1361" s="32"/>
      <c r="BR1361" s="32"/>
      <c r="BS1361" s="32"/>
      <c r="BT1361" s="32"/>
      <c r="BU1361" s="32"/>
      <c r="BV1361" s="32"/>
      <c r="BW1361" s="32"/>
      <c r="BX1361" s="32"/>
      <c r="BY1361" s="32"/>
      <c r="BZ1361" s="32"/>
      <c r="CA1361" s="32"/>
      <c r="CB1361" s="32"/>
      <c r="CC1361" s="32"/>
      <c r="CD1361" s="32"/>
      <c r="CE1361" s="32"/>
      <c r="CF1361" s="32"/>
      <c r="CG1361" s="32"/>
      <c r="CH1361" s="32"/>
      <c r="CI1361" s="32"/>
      <c r="CJ1361" s="32"/>
      <c r="CK1361" s="32"/>
      <c r="CL1361" s="32"/>
      <c r="CM1361" s="32"/>
      <c r="CN1361" s="32"/>
      <c r="CO1361" s="32"/>
      <c r="CP1361" s="32"/>
      <c r="CQ1361" s="32"/>
      <c r="CR1361" s="32"/>
      <c r="CS1361" s="32"/>
      <c r="CT1361" s="32"/>
      <c r="CU1361" s="32"/>
      <c r="CV1361" s="32"/>
      <c r="CW1361" s="32"/>
    </row>
    <row r="1362" spans="15:101" s="26" customFormat="1" x14ac:dyDescent="0.3">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32"/>
      <c r="BN1362" s="32"/>
      <c r="BO1362" s="32"/>
      <c r="BP1362" s="32"/>
      <c r="BQ1362" s="32"/>
      <c r="BR1362" s="32"/>
      <c r="BS1362" s="32"/>
      <c r="BT1362" s="32"/>
      <c r="BU1362" s="32"/>
      <c r="BV1362" s="32"/>
      <c r="BW1362" s="32"/>
      <c r="BX1362" s="32"/>
      <c r="BY1362" s="32"/>
      <c r="BZ1362" s="32"/>
      <c r="CA1362" s="32"/>
      <c r="CB1362" s="32"/>
      <c r="CC1362" s="32"/>
      <c r="CD1362" s="32"/>
      <c r="CE1362" s="32"/>
      <c r="CF1362" s="32"/>
      <c r="CG1362" s="32"/>
      <c r="CH1362" s="32"/>
      <c r="CI1362" s="32"/>
      <c r="CJ1362" s="32"/>
      <c r="CK1362" s="32"/>
      <c r="CL1362" s="32"/>
      <c r="CM1362" s="32"/>
      <c r="CN1362" s="32"/>
      <c r="CO1362" s="32"/>
      <c r="CP1362" s="32"/>
      <c r="CQ1362" s="32"/>
      <c r="CR1362" s="32"/>
      <c r="CS1362" s="32"/>
      <c r="CT1362" s="32"/>
      <c r="CU1362" s="32"/>
      <c r="CV1362" s="32"/>
      <c r="CW1362" s="32"/>
    </row>
    <row r="1363" spans="15:101" s="26" customFormat="1" x14ac:dyDescent="0.3">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32"/>
      <c r="BN1363" s="32"/>
      <c r="BO1363" s="32"/>
      <c r="BP1363" s="32"/>
      <c r="BQ1363" s="32"/>
      <c r="BR1363" s="32"/>
      <c r="BS1363" s="32"/>
      <c r="BT1363" s="32"/>
      <c r="BU1363" s="32"/>
      <c r="BV1363" s="32"/>
      <c r="BW1363" s="32"/>
      <c r="BX1363" s="32"/>
      <c r="BY1363" s="32"/>
      <c r="BZ1363" s="32"/>
      <c r="CA1363" s="32"/>
      <c r="CB1363" s="32"/>
      <c r="CC1363" s="32"/>
      <c r="CD1363" s="32"/>
      <c r="CE1363" s="32"/>
      <c r="CF1363" s="32"/>
      <c r="CG1363" s="32"/>
      <c r="CH1363" s="32"/>
      <c r="CI1363" s="32"/>
      <c r="CJ1363" s="32"/>
      <c r="CK1363" s="32"/>
      <c r="CL1363" s="32"/>
      <c r="CM1363" s="32"/>
      <c r="CN1363" s="32"/>
      <c r="CO1363" s="32"/>
      <c r="CP1363" s="32"/>
      <c r="CQ1363" s="32"/>
      <c r="CR1363" s="32"/>
      <c r="CS1363" s="32"/>
      <c r="CT1363" s="32"/>
      <c r="CU1363" s="32"/>
      <c r="CV1363" s="32"/>
      <c r="CW1363" s="32"/>
    </row>
    <row r="1364" spans="15:101" s="26" customFormat="1" x14ac:dyDescent="0.3">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32"/>
      <c r="BN1364" s="32"/>
      <c r="BO1364" s="32"/>
      <c r="BP1364" s="32"/>
      <c r="BQ1364" s="32"/>
      <c r="BR1364" s="32"/>
      <c r="BS1364" s="32"/>
      <c r="BT1364" s="32"/>
      <c r="BU1364" s="32"/>
      <c r="BV1364" s="32"/>
      <c r="BW1364" s="32"/>
      <c r="BX1364" s="32"/>
      <c r="BY1364" s="32"/>
      <c r="BZ1364" s="32"/>
      <c r="CA1364" s="32"/>
      <c r="CB1364" s="32"/>
      <c r="CC1364" s="32"/>
      <c r="CD1364" s="32"/>
      <c r="CE1364" s="32"/>
      <c r="CF1364" s="32"/>
      <c r="CG1364" s="32"/>
      <c r="CH1364" s="32"/>
      <c r="CI1364" s="32"/>
      <c r="CJ1364" s="32"/>
      <c r="CK1364" s="32"/>
      <c r="CL1364" s="32"/>
      <c r="CM1364" s="32"/>
      <c r="CN1364" s="32"/>
      <c r="CO1364" s="32"/>
      <c r="CP1364" s="32"/>
      <c r="CQ1364" s="32"/>
      <c r="CR1364" s="32"/>
      <c r="CS1364" s="32"/>
      <c r="CT1364" s="32"/>
      <c r="CU1364" s="32"/>
      <c r="CV1364" s="32"/>
      <c r="CW1364" s="32"/>
    </row>
    <row r="1365" spans="15:101" s="26" customFormat="1" x14ac:dyDescent="0.3">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32"/>
      <c r="BN1365" s="32"/>
      <c r="BO1365" s="32"/>
      <c r="BP1365" s="32"/>
      <c r="BQ1365" s="32"/>
      <c r="BR1365" s="32"/>
      <c r="BS1365" s="32"/>
      <c r="BT1365" s="32"/>
      <c r="BU1365" s="32"/>
      <c r="BV1365" s="32"/>
      <c r="BW1365" s="32"/>
      <c r="BX1365" s="32"/>
      <c r="BY1365" s="32"/>
      <c r="BZ1365" s="32"/>
      <c r="CA1365" s="32"/>
      <c r="CB1365" s="32"/>
      <c r="CC1365" s="32"/>
      <c r="CD1365" s="32"/>
      <c r="CE1365" s="32"/>
      <c r="CF1365" s="32"/>
      <c r="CG1365" s="32"/>
      <c r="CH1365" s="32"/>
      <c r="CI1365" s="32"/>
      <c r="CJ1365" s="32"/>
      <c r="CK1365" s="32"/>
      <c r="CL1365" s="32"/>
      <c r="CM1365" s="32"/>
      <c r="CN1365" s="32"/>
      <c r="CO1365" s="32"/>
      <c r="CP1365" s="32"/>
      <c r="CQ1365" s="32"/>
      <c r="CR1365" s="32"/>
      <c r="CS1365" s="32"/>
      <c r="CT1365" s="32"/>
      <c r="CU1365" s="32"/>
      <c r="CV1365" s="32"/>
      <c r="CW1365" s="32"/>
    </row>
    <row r="1366" spans="15:101" s="26" customFormat="1" x14ac:dyDescent="0.3">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row>
    <row r="1367" spans="15:101" s="26" customFormat="1" x14ac:dyDescent="0.3">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32"/>
      <c r="BN1367" s="32"/>
      <c r="BO1367" s="32"/>
      <c r="BP1367" s="32"/>
      <c r="BQ1367" s="32"/>
      <c r="BR1367" s="32"/>
      <c r="BS1367" s="32"/>
      <c r="BT1367" s="32"/>
      <c r="BU1367" s="32"/>
      <c r="BV1367" s="32"/>
      <c r="BW1367" s="32"/>
      <c r="BX1367" s="32"/>
      <c r="BY1367" s="32"/>
      <c r="BZ1367" s="32"/>
      <c r="CA1367" s="32"/>
      <c r="CB1367" s="32"/>
      <c r="CC1367" s="32"/>
      <c r="CD1367" s="32"/>
      <c r="CE1367" s="32"/>
      <c r="CF1367" s="32"/>
      <c r="CG1367" s="32"/>
      <c r="CH1367" s="32"/>
      <c r="CI1367" s="32"/>
      <c r="CJ1367" s="32"/>
      <c r="CK1367" s="32"/>
      <c r="CL1367" s="32"/>
      <c r="CM1367" s="32"/>
      <c r="CN1367" s="32"/>
      <c r="CO1367" s="32"/>
      <c r="CP1367" s="32"/>
      <c r="CQ1367" s="32"/>
      <c r="CR1367" s="32"/>
      <c r="CS1367" s="32"/>
      <c r="CT1367" s="32"/>
      <c r="CU1367" s="32"/>
      <c r="CV1367" s="32"/>
      <c r="CW1367" s="32"/>
    </row>
    <row r="1368" spans="15:101" s="26" customFormat="1" x14ac:dyDescent="0.3">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32"/>
      <c r="BN1368" s="32"/>
      <c r="BO1368" s="32"/>
      <c r="BP1368" s="32"/>
      <c r="BQ1368" s="32"/>
      <c r="BR1368" s="32"/>
      <c r="BS1368" s="32"/>
      <c r="BT1368" s="32"/>
      <c r="BU1368" s="32"/>
      <c r="BV1368" s="32"/>
      <c r="BW1368" s="32"/>
      <c r="BX1368" s="32"/>
      <c r="BY1368" s="32"/>
      <c r="BZ1368" s="32"/>
      <c r="CA1368" s="32"/>
      <c r="CB1368" s="32"/>
      <c r="CC1368" s="32"/>
      <c r="CD1368" s="32"/>
      <c r="CE1368" s="32"/>
      <c r="CF1368" s="32"/>
      <c r="CG1368" s="32"/>
      <c r="CH1368" s="32"/>
      <c r="CI1368" s="32"/>
      <c r="CJ1368" s="32"/>
      <c r="CK1368" s="32"/>
      <c r="CL1368" s="32"/>
      <c r="CM1368" s="32"/>
      <c r="CN1368" s="32"/>
      <c r="CO1368" s="32"/>
      <c r="CP1368" s="32"/>
      <c r="CQ1368" s="32"/>
      <c r="CR1368" s="32"/>
      <c r="CS1368" s="32"/>
      <c r="CT1368" s="32"/>
      <c r="CU1368" s="32"/>
      <c r="CV1368" s="32"/>
      <c r="CW1368" s="32"/>
    </row>
    <row r="1369" spans="15:101" s="26" customFormat="1" x14ac:dyDescent="0.3">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32"/>
      <c r="BN1369" s="32"/>
      <c r="BO1369" s="32"/>
      <c r="BP1369" s="32"/>
      <c r="BQ1369" s="32"/>
      <c r="BR1369" s="32"/>
      <c r="BS1369" s="32"/>
      <c r="BT1369" s="32"/>
      <c r="BU1369" s="32"/>
      <c r="BV1369" s="32"/>
      <c r="BW1369" s="32"/>
      <c r="BX1369" s="32"/>
      <c r="BY1369" s="32"/>
      <c r="BZ1369" s="32"/>
      <c r="CA1369" s="32"/>
      <c r="CB1369" s="32"/>
      <c r="CC1369" s="32"/>
      <c r="CD1369" s="32"/>
      <c r="CE1369" s="32"/>
      <c r="CF1369" s="32"/>
      <c r="CG1369" s="32"/>
      <c r="CH1369" s="32"/>
      <c r="CI1369" s="32"/>
      <c r="CJ1369" s="32"/>
      <c r="CK1369" s="32"/>
      <c r="CL1369" s="32"/>
      <c r="CM1369" s="32"/>
      <c r="CN1369" s="32"/>
      <c r="CO1369" s="32"/>
      <c r="CP1369" s="32"/>
      <c r="CQ1369" s="32"/>
      <c r="CR1369" s="32"/>
      <c r="CS1369" s="32"/>
      <c r="CT1369" s="32"/>
      <c r="CU1369" s="32"/>
      <c r="CV1369" s="32"/>
      <c r="CW1369" s="32"/>
    </row>
    <row r="1370" spans="15:101" s="26" customFormat="1" x14ac:dyDescent="0.3">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32"/>
      <c r="BN1370" s="32"/>
      <c r="BO1370" s="32"/>
      <c r="BP1370" s="32"/>
      <c r="BQ1370" s="32"/>
      <c r="BR1370" s="32"/>
      <c r="BS1370" s="32"/>
      <c r="BT1370" s="32"/>
      <c r="BU1370" s="32"/>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row>
    <row r="1371" spans="15:101" s="26" customFormat="1" x14ac:dyDescent="0.3">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32"/>
      <c r="BN1371" s="32"/>
      <c r="BO1371" s="32"/>
      <c r="BP1371" s="32"/>
      <c r="BQ1371" s="32"/>
      <c r="BR1371" s="32"/>
      <c r="BS1371" s="32"/>
      <c r="BT1371" s="32"/>
      <c r="BU1371" s="32"/>
      <c r="BV1371" s="32"/>
      <c r="BW1371" s="32"/>
      <c r="BX1371" s="32"/>
      <c r="BY1371" s="32"/>
      <c r="BZ1371" s="32"/>
      <c r="CA1371" s="32"/>
      <c r="CB1371" s="32"/>
      <c r="CC1371" s="32"/>
      <c r="CD1371" s="32"/>
      <c r="CE1371" s="32"/>
      <c r="CF1371" s="32"/>
      <c r="CG1371" s="32"/>
      <c r="CH1371" s="32"/>
      <c r="CI1371" s="32"/>
      <c r="CJ1371" s="32"/>
      <c r="CK1371" s="32"/>
      <c r="CL1371" s="32"/>
      <c r="CM1371" s="32"/>
      <c r="CN1371" s="32"/>
      <c r="CO1371" s="32"/>
      <c r="CP1371" s="32"/>
      <c r="CQ1371" s="32"/>
      <c r="CR1371" s="32"/>
      <c r="CS1371" s="32"/>
      <c r="CT1371" s="32"/>
      <c r="CU1371" s="32"/>
      <c r="CV1371" s="32"/>
      <c r="CW1371" s="32"/>
    </row>
    <row r="1372" spans="15:101" s="26" customFormat="1" x14ac:dyDescent="0.3">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32"/>
      <c r="BN1372" s="32"/>
      <c r="BO1372" s="32"/>
      <c r="BP1372" s="32"/>
      <c r="BQ1372" s="32"/>
      <c r="BR1372" s="32"/>
      <c r="BS1372" s="32"/>
      <c r="BT1372" s="32"/>
      <c r="BU1372" s="32"/>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row>
    <row r="1373" spans="15:101" s="26" customFormat="1" x14ac:dyDescent="0.3">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c r="CP1373" s="32"/>
      <c r="CQ1373" s="32"/>
      <c r="CR1373" s="32"/>
      <c r="CS1373" s="32"/>
      <c r="CT1373" s="32"/>
      <c r="CU1373" s="32"/>
      <c r="CV1373" s="32"/>
      <c r="CW1373" s="32"/>
    </row>
    <row r="1374" spans="15:101" s="26" customFormat="1" x14ac:dyDescent="0.3">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row>
    <row r="1375" spans="15:101" s="26" customFormat="1" x14ac:dyDescent="0.3">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32"/>
      <c r="BN1375" s="32"/>
      <c r="BO1375" s="32"/>
      <c r="BP1375" s="32"/>
      <c r="BQ1375" s="32"/>
      <c r="BR1375" s="32"/>
      <c r="BS1375" s="32"/>
      <c r="BT1375" s="32"/>
      <c r="BU1375" s="32"/>
      <c r="BV1375" s="32"/>
      <c r="BW1375" s="32"/>
      <c r="BX1375" s="32"/>
      <c r="BY1375" s="32"/>
      <c r="BZ1375" s="32"/>
      <c r="CA1375" s="32"/>
      <c r="CB1375" s="32"/>
      <c r="CC1375" s="32"/>
      <c r="CD1375" s="32"/>
      <c r="CE1375" s="32"/>
      <c r="CF1375" s="32"/>
      <c r="CG1375" s="32"/>
      <c r="CH1375" s="32"/>
      <c r="CI1375" s="32"/>
      <c r="CJ1375" s="32"/>
      <c r="CK1375" s="32"/>
      <c r="CL1375" s="32"/>
      <c r="CM1375" s="32"/>
      <c r="CN1375" s="32"/>
      <c r="CO1375" s="32"/>
      <c r="CP1375" s="32"/>
      <c r="CQ1375" s="32"/>
      <c r="CR1375" s="32"/>
      <c r="CS1375" s="32"/>
      <c r="CT1375" s="32"/>
      <c r="CU1375" s="32"/>
      <c r="CV1375" s="32"/>
      <c r="CW1375" s="32"/>
    </row>
    <row r="1376" spans="15:101" s="26" customFormat="1" x14ac:dyDescent="0.3">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32"/>
      <c r="BN1376" s="32"/>
      <c r="BO1376" s="32"/>
      <c r="BP1376" s="32"/>
      <c r="BQ1376" s="32"/>
      <c r="BR1376" s="32"/>
      <c r="BS1376" s="32"/>
      <c r="BT1376" s="32"/>
      <c r="BU1376" s="32"/>
      <c r="BV1376" s="32"/>
      <c r="BW1376" s="32"/>
      <c r="BX1376" s="32"/>
      <c r="BY1376" s="32"/>
      <c r="BZ1376" s="32"/>
      <c r="CA1376" s="32"/>
      <c r="CB1376" s="32"/>
      <c r="CC1376" s="32"/>
      <c r="CD1376" s="32"/>
      <c r="CE1376" s="32"/>
      <c r="CF1376" s="32"/>
      <c r="CG1376" s="32"/>
      <c r="CH1376" s="32"/>
      <c r="CI1376" s="32"/>
      <c r="CJ1376" s="32"/>
      <c r="CK1376" s="32"/>
      <c r="CL1376" s="32"/>
      <c r="CM1376" s="32"/>
      <c r="CN1376" s="32"/>
      <c r="CO1376" s="32"/>
      <c r="CP1376" s="32"/>
      <c r="CQ1376" s="32"/>
      <c r="CR1376" s="32"/>
      <c r="CS1376" s="32"/>
      <c r="CT1376" s="32"/>
      <c r="CU1376" s="32"/>
      <c r="CV1376" s="32"/>
      <c r="CW1376" s="32"/>
    </row>
    <row r="1377" spans="15:101" s="26" customFormat="1" x14ac:dyDescent="0.3">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32"/>
      <c r="BN1377" s="32"/>
      <c r="BO1377" s="32"/>
      <c r="BP1377" s="32"/>
      <c r="BQ1377" s="32"/>
      <c r="BR1377" s="32"/>
      <c r="BS1377" s="32"/>
      <c r="BT1377" s="32"/>
      <c r="BU1377" s="32"/>
      <c r="BV1377" s="32"/>
      <c r="BW1377" s="32"/>
      <c r="BX1377" s="32"/>
      <c r="BY1377" s="32"/>
      <c r="BZ1377" s="32"/>
      <c r="CA1377" s="32"/>
      <c r="CB1377" s="32"/>
      <c r="CC1377" s="32"/>
      <c r="CD1377" s="32"/>
      <c r="CE1377" s="32"/>
      <c r="CF1377" s="32"/>
      <c r="CG1377" s="32"/>
      <c r="CH1377" s="32"/>
      <c r="CI1377" s="32"/>
      <c r="CJ1377" s="32"/>
      <c r="CK1377" s="32"/>
      <c r="CL1377" s="32"/>
      <c r="CM1377" s="32"/>
      <c r="CN1377" s="32"/>
      <c r="CO1377" s="32"/>
      <c r="CP1377" s="32"/>
      <c r="CQ1377" s="32"/>
      <c r="CR1377" s="32"/>
      <c r="CS1377" s="32"/>
      <c r="CT1377" s="32"/>
      <c r="CU1377" s="32"/>
      <c r="CV1377" s="32"/>
      <c r="CW1377" s="32"/>
    </row>
    <row r="1378" spans="15:101" s="26" customFormat="1" x14ac:dyDescent="0.3">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32"/>
      <c r="BN1378" s="32"/>
      <c r="BO1378" s="32"/>
      <c r="BP1378" s="32"/>
      <c r="BQ1378" s="32"/>
      <c r="BR1378" s="32"/>
      <c r="BS1378" s="32"/>
      <c r="BT1378" s="32"/>
      <c r="BU1378" s="32"/>
      <c r="BV1378" s="32"/>
      <c r="BW1378" s="32"/>
      <c r="BX1378" s="32"/>
      <c r="BY1378" s="32"/>
      <c r="BZ1378" s="32"/>
      <c r="CA1378" s="32"/>
      <c r="CB1378" s="32"/>
      <c r="CC1378" s="32"/>
      <c r="CD1378" s="32"/>
      <c r="CE1378" s="32"/>
      <c r="CF1378" s="32"/>
      <c r="CG1378" s="32"/>
      <c r="CH1378" s="32"/>
      <c r="CI1378" s="32"/>
      <c r="CJ1378" s="32"/>
      <c r="CK1378" s="32"/>
      <c r="CL1378" s="32"/>
      <c r="CM1378" s="32"/>
      <c r="CN1378" s="32"/>
      <c r="CO1378" s="32"/>
      <c r="CP1378" s="32"/>
      <c r="CQ1378" s="32"/>
      <c r="CR1378" s="32"/>
      <c r="CS1378" s="32"/>
      <c r="CT1378" s="32"/>
      <c r="CU1378" s="32"/>
      <c r="CV1378" s="32"/>
      <c r="CW1378" s="32"/>
    </row>
    <row r="1379" spans="15:101" s="26" customFormat="1" x14ac:dyDescent="0.3">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32"/>
      <c r="BN1379" s="32"/>
      <c r="BO1379" s="32"/>
      <c r="BP1379" s="32"/>
      <c r="BQ1379" s="32"/>
      <c r="BR1379" s="32"/>
      <c r="BS1379" s="32"/>
      <c r="BT1379" s="32"/>
      <c r="BU1379" s="32"/>
      <c r="BV1379" s="32"/>
      <c r="BW1379" s="32"/>
      <c r="BX1379" s="32"/>
      <c r="BY1379" s="32"/>
      <c r="BZ1379" s="32"/>
      <c r="CA1379" s="32"/>
      <c r="CB1379" s="32"/>
      <c r="CC1379" s="32"/>
      <c r="CD1379" s="32"/>
      <c r="CE1379" s="32"/>
      <c r="CF1379" s="32"/>
      <c r="CG1379" s="32"/>
      <c r="CH1379" s="32"/>
      <c r="CI1379" s="32"/>
      <c r="CJ1379" s="32"/>
      <c r="CK1379" s="32"/>
      <c r="CL1379" s="32"/>
      <c r="CM1379" s="32"/>
      <c r="CN1379" s="32"/>
      <c r="CO1379" s="32"/>
      <c r="CP1379" s="32"/>
      <c r="CQ1379" s="32"/>
      <c r="CR1379" s="32"/>
      <c r="CS1379" s="32"/>
      <c r="CT1379" s="32"/>
      <c r="CU1379" s="32"/>
      <c r="CV1379" s="32"/>
      <c r="CW1379" s="32"/>
    </row>
    <row r="1380" spans="15:101" s="26" customFormat="1" x14ac:dyDescent="0.3">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32"/>
      <c r="BN1380" s="32"/>
      <c r="BO1380" s="32"/>
      <c r="BP1380" s="32"/>
      <c r="BQ1380" s="32"/>
      <c r="BR1380" s="32"/>
      <c r="BS1380" s="32"/>
      <c r="BT1380" s="32"/>
      <c r="BU1380" s="32"/>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row>
    <row r="1381" spans="15:101" s="26" customFormat="1" x14ac:dyDescent="0.3">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32"/>
      <c r="BN1381" s="32"/>
      <c r="BO1381" s="32"/>
      <c r="BP1381" s="32"/>
      <c r="BQ1381" s="32"/>
      <c r="BR1381" s="32"/>
      <c r="BS1381" s="32"/>
      <c r="BT1381" s="32"/>
      <c r="BU1381" s="32"/>
      <c r="BV1381" s="32"/>
      <c r="BW1381" s="32"/>
      <c r="BX1381" s="32"/>
      <c r="BY1381" s="32"/>
      <c r="BZ1381" s="32"/>
      <c r="CA1381" s="32"/>
      <c r="CB1381" s="32"/>
      <c r="CC1381" s="32"/>
      <c r="CD1381" s="32"/>
      <c r="CE1381" s="32"/>
      <c r="CF1381" s="32"/>
      <c r="CG1381" s="32"/>
      <c r="CH1381" s="32"/>
      <c r="CI1381" s="32"/>
      <c r="CJ1381" s="32"/>
      <c r="CK1381" s="32"/>
      <c r="CL1381" s="32"/>
      <c r="CM1381" s="32"/>
      <c r="CN1381" s="32"/>
      <c r="CO1381" s="32"/>
      <c r="CP1381" s="32"/>
      <c r="CQ1381" s="32"/>
      <c r="CR1381" s="32"/>
      <c r="CS1381" s="32"/>
      <c r="CT1381" s="32"/>
      <c r="CU1381" s="32"/>
      <c r="CV1381" s="32"/>
      <c r="CW1381" s="32"/>
    </row>
    <row r="1382" spans="15:101" s="26" customFormat="1" x14ac:dyDescent="0.3">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row>
    <row r="1383" spans="15:101" s="26" customFormat="1" x14ac:dyDescent="0.3">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c r="CP1383" s="32"/>
      <c r="CQ1383" s="32"/>
      <c r="CR1383" s="32"/>
      <c r="CS1383" s="32"/>
      <c r="CT1383" s="32"/>
      <c r="CU1383" s="32"/>
      <c r="CV1383" s="32"/>
      <c r="CW1383" s="32"/>
    </row>
    <row r="1384" spans="15:101" s="26" customFormat="1" x14ac:dyDescent="0.3">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32"/>
      <c r="BN1384" s="32"/>
      <c r="BO1384" s="32"/>
      <c r="BP1384" s="32"/>
      <c r="BQ1384" s="32"/>
      <c r="BR1384" s="32"/>
      <c r="BS1384" s="32"/>
      <c r="BT1384" s="32"/>
      <c r="BU1384" s="32"/>
      <c r="BV1384" s="32"/>
      <c r="BW1384" s="32"/>
      <c r="BX1384" s="32"/>
      <c r="BY1384" s="32"/>
      <c r="BZ1384" s="32"/>
      <c r="CA1384" s="32"/>
      <c r="CB1384" s="32"/>
      <c r="CC1384" s="32"/>
      <c r="CD1384" s="32"/>
      <c r="CE1384" s="32"/>
      <c r="CF1384" s="32"/>
      <c r="CG1384" s="32"/>
      <c r="CH1384" s="32"/>
      <c r="CI1384" s="32"/>
      <c r="CJ1384" s="32"/>
      <c r="CK1384" s="32"/>
      <c r="CL1384" s="32"/>
      <c r="CM1384" s="32"/>
      <c r="CN1384" s="32"/>
      <c r="CO1384" s="32"/>
      <c r="CP1384" s="32"/>
      <c r="CQ1384" s="32"/>
      <c r="CR1384" s="32"/>
      <c r="CS1384" s="32"/>
      <c r="CT1384" s="32"/>
      <c r="CU1384" s="32"/>
      <c r="CV1384" s="32"/>
      <c r="CW1384" s="32"/>
    </row>
    <row r="1385" spans="15:101" s="26" customFormat="1" x14ac:dyDescent="0.3">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32"/>
      <c r="BN1385" s="32"/>
      <c r="BO1385" s="32"/>
      <c r="BP1385" s="32"/>
      <c r="BQ1385" s="32"/>
      <c r="BR1385" s="32"/>
      <c r="BS1385" s="32"/>
      <c r="BT1385" s="32"/>
      <c r="BU1385" s="32"/>
      <c r="BV1385" s="32"/>
      <c r="BW1385" s="32"/>
      <c r="BX1385" s="32"/>
      <c r="BY1385" s="32"/>
      <c r="BZ1385" s="32"/>
      <c r="CA1385" s="32"/>
      <c r="CB1385" s="32"/>
      <c r="CC1385" s="32"/>
      <c r="CD1385" s="32"/>
      <c r="CE1385" s="32"/>
      <c r="CF1385" s="32"/>
      <c r="CG1385" s="32"/>
      <c r="CH1385" s="32"/>
      <c r="CI1385" s="32"/>
      <c r="CJ1385" s="32"/>
      <c r="CK1385" s="32"/>
      <c r="CL1385" s="32"/>
      <c r="CM1385" s="32"/>
      <c r="CN1385" s="32"/>
      <c r="CO1385" s="32"/>
      <c r="CP1385" s="32"/>
      <c r="CQ1385" s="32"/>
      <c r="CR1385" s="32"/>
      <c r="CS1385" s="32"/>
      <c r="CT1385" s="32"/>
      <c r="CU1385" s="32"/>
      <c r="CV1385" s="32"/>
      <c r="CW1385" s="32"/>
    </row>
    <row r="1386" spans="15:101" s="26" customFormat="1" x14ac:dyDescent="0.3">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32"/>
      <c r="BN1386" s="32"/>
      <c r="BO1386" s="32"/>
      <c r="BP1386" s="32"/>
      <c r="BQ1386" s="32"/>
      <c r="BR1386" s="32"/>
      <c r="BS1386" s="32"/>
      <c r="BT1386" s="32"/>
      <c r="BU1386" s="32"/>
      <c r="BV1386" s="32"/>
      <c r="BW1386" s="32"/>
      <c r="BX1386" s="32"/>
      <c r="BY1386" s="32"/>
      <c r="BZ1386" s="32"/>
      <c r="CA1386" s="32"/>
      <c r="CB1386" s="32"/>
      <c r="CC1386" s="32"/>
      <c r="CD1386" s="32"/>
      <c r="CE1386" s="32"/>
      <c r="CF1386" s="32"/>
      <c r="CG1386" s="32"/>
      <c r="CH1386" s="32"/>
      <c r="CI1386" s="32"/>
      <c r="CJ1386" s="32"/>
      <c r="CK1386" s="32"/>
      <c r="CL1386" s="32"/>
      <c r="CM1386" s="32"/>
      <c r="CN1386" s="32"/>
      <c r="CO1386" s="32"/>
      <c r="CP1386" s="32"/>
      <c r="CQ1386" s="32"/>
      <c r="CR1386" s="32"/>
      <c r="CS1386" s="32"/>
      <c r="CT1386" s="32"/>
      <c r="CU1386" s="32"/>
      <c r="CV1386" s="32"/>
      <c r="CW1386" s="32"/>
    </row>
    <row r="1387" spans="15:101" s="26" customFormat="1" x14ac:dyDescent="0.3">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32"/>
      <c r="BN1387" s="32"/>
      <c r="BO1387" s="32"/>
      <c r="BP1387" s="32"/>
      <c r="BQ1387" s="32"/>
      <c r="BR1387" s="32"/>
      <c r="BS1387" s="32"/>
      <c r="BT1387" s="32"/>
      <c r="BU1387" s="32"/>
      <c r="BV1387" s="32"/>
      <c r="BW1387" s="32"/>
      <c r="BX1387" s="32"/>
      <c r="BY1387" s="32"/>
      <c r="BZ1387" s="32"/>
      <c r="CA1387" s="32"/>
      <c r="CB1387" s="32"/>
      <c r="CC1387" s="32"/>
      <c r="CD1387" s="32"/>
      <c r="CE1387" s="32"/>
      <c r="CF1387" s="32"/>
      <c r="CG1387" s="32"/>
      <c r="CH1387" s="32"/>
      <c r="CI1387" s="32"/>
      <c r="CJ1387" s="32"/>
      <c r="CK1387" s="32"/>
      <c r="CL1387" s="32"/>
      <c r="CM1387" s="32"/>
      <c r="CN1387" s="32"/>
      <c r="CO1387" s="32"/>
      <c r="CP1387" s="32"/>
      <c r="CQ1387" s="32"/>
      <c r="CR1387" s="32"/>
      <c r="CS1387" s="32"/>
      <c r="CT1387" s="32"/>
      <c r="CU1387" s="32"/>
      <c r="CV1387" s="32"/>
      <c r="CW1387" s="32"/>
    </row>
    <row r="1388" spans="15:101" s="26" customFormat="1" x14ac:dyDescent="0.3">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c r="BP1388" s="32"/>
      <c r="BQ1388" s="32"/>
      <c r="BR1388" s="32"/>
      <c r="BS1388" s="32"/>
      <c r="BT1388" s="32"/>
      <c r="BU1388" s="32"/>
      <c r="BV1388" s="32"/>
      <c r="BW1388" s="32"/>
      <c r="BX1388" s="32"/>
      <c r="BY1388" s="32"/>
      <c r="BZ1388" s="32"/>
      <c r="CA1388" s="32"/>
      <c r="CB1388" s="32"/>
      <c r="CC1388" s="32"/>
      <c r="CD1388" s="32"/>
      <c r="CE1388" s="32"/>
      <c r="CF1388" s="32"/>
      <c r="CG1388" s="32"/>
      <c r="CH1388" s="32"/>
      <c r="CI1388" s="32"/>
      <c r="CJ1388" s="32"/>
      <c r="CK1388" s="32"/>
      <c r="CL1388" s="32"/>
      <c r="CM1388" s="32"/>
      <c r="CN1388" s="32"/>
      <c r="CO1388" s="32"/>
      <c r="CP1388" s="32"/>
      <c r="CQ1388" s="32"/>
      <c r="CR1388" s="32"/>
      <c r="CS1388" s="32"/>
      <c r="CT1388" s="32"/>
      <c r="CU1388" s="32"/>
      <c r="CV1388" s="32"/>
      <c r="CW1388" s="32"/>
    </row>
    <row r="1389" spans="15:101" s="26" customFormat="1" x14ac:dyDescent="0.3">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row>
    <row r="1390" spans="15:101" s="26" customFormat="1" x14ac:dyDescent="0.3">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row>
    <row r="1391" spans="15:101" s="26" customFormat="1" x14ac:dyDescent="0.3">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32"/>
      <c r="BN1391" s="32"/>
      <c r="BO1391" s="32"/>
      <c r="BP1391" s="32"/>
      <c r="BQ1391" s="32"/>
      <c r="BR1391" s="32"/>
      <c r="BS1391" s="32"/>
      <c r="BT1391" s="32"/>
      <c r="BU1391" s="32"/>
      <c r="BV1391" s="32"/>
      <c r="BW1391" s="32"/>
      <c r="BX1391" s="32"/>
      <c r="BY1391" s="32"/>
      <c r="BZ1391" s="32"/>
      <c r="CA1391" s="32"/>
      <c r="CB1391" s="32"/>
      <c r="CC1391" s="32"/>
      <c r="CD1391" s="32"/>
      <c r="CE1391" s="32"/>
      <c r="CF1391" s="32"/>
      <c r="CG1391" s="32"/>
      <c r="CH1391" s="32"/>
      <c r="CI1391" s="32"/>
      <c r="CJ1391" s="32"/>
      <c r="CK1391" s="32"/>
      <c r="CL1391" s="32"/>
      <c r="CM1391" s="32"/>
      <c r="CN1391" s="32"/>
      <c r="CO1391" s="32"/>
      <c r="CP1391" s="32"/>
      <c r="CQ1391" s="32"/>
      <c r="CR1391" s="32"/>
      <c r="CS1391" s="32"/>
      <c r="CT1391" s="32"/>
      <c r="CU1391" s="32"/>
      <c r="CV1391" s="32"/>
      <c r="CW1391" s="32"/>
    </row>
    <row r="1392" spans="15:101" s="26" customFormat="1" x14ac:dyDescent="0.3">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32"/>
      <c r="BN1392" s="32"/>
      <c r="BO1392" s="32"/>
      <c r="BP1392" s="32"/>
      <c r="BQ1392" s="32"/>
      <c r="BR1392" s="32"/>
      <c r="BS1392" s="32"/>
      <c r="BT1392" s="32"/>
      <c r="BU1392" s="32"/>
      <c r="BV1392" s="32"/>
      <c r="BW1392" s="32"/>
      <c r="BX1392" s="32"/>
      <c r="BY1392" s="32"/>
      <c r="BZ1392" s="32"/>
      <c r="CA1392" s="32"/>
      <c r="CB1392" s="32"/>
      <c r="CC1392" s="32"/>
      <c r="CD1392" s="32"/>
      <c r="CE1392" s="32"/>
      <c r="CF1392" s="32"/>
      <c r="CG1392" s="32"/>
      <c r="CH1392" s="32"/>
      <c r="CI1392" s="32"/>
      <c r="CJ1392" s="32"/>
      <c r="CK1392" s="32"/>
      <c r="CL1392" s="32"/>
      <c r="CM1392" s="32"/>
      <c r="CN1392" s="32"/>
      <c r="CO1392" s="32"/>
      <c r="CP1392" s="32"/>
      <c r="CQ1392" s="32"/>
      <c r="CR1392" s="32"/>
      <c r="CS1392" s="32"/>
      <c r="CT1392" s="32"/>
      <c r="CU1392" s="32"/>
      <c r="CV1392" s="32"/>
      <c r="CW1392" s="32"/>
    </row>
    <row r="1393" spans="15:101" s="26" customFormat="1" x14ac:dyDescent="0.3">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32"/>
      <c r="BN1393" s="32"/>
      <c r="BO1393" s="32"/>
      <c r="BP1393" s="32"/>
      <c r="BQ1393" s="32"/>
      <c r="BR1393" s="32"/>
      <c r="BS1393" s="32"/>
      <c r="BT1393" s="32"/>
      <c r="BU1393" s="32"/>
      <c r="BV1393" s="32"/>
      <c r="BW1393" s="32"/>
      <c r="BX1393" s="32"/>
      <c r="BY1393" s="32"/>
      <c r="BZ1393" s="32"/>
      <c r="CA1393" s="32"/>
      <c r="CB1393" s="32"/>
      <c r="CC1393" s="32"/>
      <c r="CD1393" s="32"/>
      <c r="CE1393" s="32"/>
      <c r="CF1393" s="32"/>
      <c r="CG1393" s="32"/>
      <c r="CH1393" s="32"/>
      <c r="CI1393" s="32"/>
      <c r="CJ1393" s="32"/>
      <c r="CK1393" s="32"/>
      <c r="CL1393" s="32"/>
      <c r="CM1393" s="32"/>
      <c r="CN1393" s="32"/>
      <c r="CO1393" s="32"/>
      <c r="CP1393" s="32"/>
      <c r="CQ1393" s="32"/>
      <c r="CR1393" s="32"/>
      <c r="CS1393" s="32"/>
      <c r="CT1393" s="32"/>
      <c r="CU1393" s="32"/>
      <c r="CV1393" s="32"/>
      <c r="CW1393" s="32"/>
    </row>
    <row r="1394" spans="15:101" s="26" customFormat="1" x14ac:dyDescent="0.3">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32"/>
      <c r="BN1394" s="32"/>
      <c r="BO1394" s="32"/>
      <c r="BP1394" s="32"/>
      <c r="BQ1394" s="32"/>
      <c r="BR1394" s="32"/>
      <c r="BS1394" s="32"/>
      <c r="BT1394" s="32"/>
      <c r="BU1394" s="32"/>
      <c r="BV1394" s="32"/>
      <c r="BW1394" s="32"/>
      <c r="BX1394" s="32"/>
      <c r="BY1394" s="32"/>
      <c r="BZ1394" s="32"/>
      <c r="CA1394" s="32"/>
      <c r="CB1394" s="32"/>
      <c r="CC1394" s="32"/>
      <c r="CD1394" s="32"/>
      <c r="CE1394" s="32"/>
      <c r="CF1394" s="32"/>
      <c r="CG1394" s="32"/>
      <c r="CH1394" s="32"/>
      <c r="CI1394" s="32"/>
      <c r="CJ1394" s="32"/>
      <c r="CK1394" s="32"/>
      <c r="CL1394" s="32"/>
      <c r="CM1394" s="32"/>
      <c r="CN1394" s="32"/>
      <c r="CO1394" s="32"/>
      <c r="CP1394" s="32"/>
      <c r="CQ1394" s="32"/>
      <c r="CR1394" s="32"/>
      <c r="CS1394" s="32"/>
      <c r="CT1394" s="32"/>
      <c r="CU1394" s="32"/>
      <c r="CV1394" s="32"/>
      <c r="CW1394" s="32"/>
    </row>
    <row r="1395" spans="15:101" s="26" customFormat="1" x14ac:dyDescent="0.3">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32"/>
      <c r="BN1395" s="32"/>
      <c r="BO1395" s="32"/>
      <c r="BP1395" s="32"/>
      <c r="BQ1395" s="32"/>
      <c r="BR1395" s="32"/>
      <c r="BS1395" s="32"/>
      <c r="BT1395" s="32"/>
      <c r="BU1395" s="32"/>
      <c r="BV1395" s="32"/>
      <c r="BW1395" s="32"/>
      <c r="BX1395" s="32"/>
      <c r="BY1395" s="32"/>
      <c r="BZ1395" s="32"/>
      <c r="CA1395" s="32"/>
      <c r="CB1395" s="32"/>
      <c r="CC1395" s="32"/>
      <c r="CD1395" s="32"/>
      <c r="CE1395" s="32"/>
      <c r="CF1395" s="32"/>
      <c r="CG1395" s="32"/>
      <c r="CH1395" s="32"/>
      <c r="CI1395" s="32"/>
      <c r="CJ1395" s="32"/>
      <c r="CK1395" s="32"/>
      <c r="CL1395" s="32"/>
      <c r="CM1395" s="32"/>
      <c r="CN1395" s="32"/>
      <c r="CO1395" s="32"/>
      <c r="CP1395" s="32"/>
      <c r="CQ1395" s="32"/>
      <c r="CR1395" s="32"/>
      <c r="CS1395" s="32"/>
      <c r="CT1395" s="32"/>
      <c r="CU1395" s="32"/>
      <c r="CV1395" s="32"/>
      <c r="CW1395" s="32"/>
    </row>
    <row r="1396" spans="15:101" s="26" customFormat="1" x14ac:dyDescent="0.3">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32"/>
      <c r="BN1396" s="32"/>
      <c r="BO1396" s="32"/>
      <c r="BP1396" s="32"/>
      <c r="BQ1396" s="32"/>
      <c r="BR1396" s="32"/>
      <c r="BS1396" s="32"/>
      <c r="BT1396" s="32"/>
      <c r="BU1396" s="32"/>
      <c r="BV1396" s="32"/>
      <c r="BW1396" s="32"/>
      <c r="BX1396" s="32"/>
      <c r="BY1396" s="32"/>
      <c r="BZ1396" s="32"/>
      <c r="CA1396" s="32"/>
      <c r="CB1396" s="32"/>
      <c r="CC1396" s="32"/>
      <c r="CD1396" s="32"/>
      <c r="CE1396" s="32"/>
      <c r="CF1396" s="32"/>
      <c r="CG1396" s="32"/>
      <c r="CH1396" s="32"/>
      <c r="CI1396" s="32"/>
      <c r="CJ1396" s="32"/>
      <c r="CK1396" s="32"/>
      <c r="CL1396" s="32"/>
      <c r="CM1396" s="32"/>
      <c r="CN1396" s="32"/>
      <c r="CO1396" s="32"/>
      <c r="CP1396" s="32"/>
      <c r="CQ1396" s="32"/>
      <c r="CR1396" s="32"/>
      <c r="CS1396" s="32"/>
      <c r="CT1396" s="32"/>
      <c r="CU1396" s="32"/>
      <c r="CV1396" s="32"/>
      <c r="CW1396" s="32"/>
    </row>
    <row r="1397" spans="15:101" s="26" customFormat="1" x14ac:dyDescent="0.3">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32"/>
      <c r="BN1397" s="32"/>
      <c r="BO1397" s="32"/>
      <c r="BP1397" s="32"/>
      <c r="BQ1397" s="32"/>
      <c r="BR1397" s="32"/>
      <c r="BS1397" s="32"/>
      <c r="BT1397" s="32"/>
      <c r="BU1397" s="32"/>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row>
    <row r="1398" spans="15:101" s="26" customFormat="1" x14ac:dyDescent="0.3">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row>
    <row r="1399" spans="15:101" s="26" customFormat="1" x14ac:dyDescent="0.3">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32"/>
      <c r="BN1399" s="32"/>
      <c r="BO1399" s="32"/>
      <c r="BP1399" s="32"/>
      <c r="BQ1399" s="32"/>
      <c r="BR1399" s="32"/>
      <c r="BS1399" s="32"/>
      <c r="BT1399" s="32"/>
      <c r="BU1399" s="32"/>
      <c r="BV1399" s="32"/>
      <c r="BW1399" s="32"/>
      <c r="BX1399" s="32"/>
      <c r="BY1399" s="32"/>
      <c r="BZ1399" s="32"/>
      <c r="CA1399" s="32"/>
      <c r="CB1399" s="32"/>
      <c r="CC1399" s="32"/>
      <c r="CD1399" s="32"/>
      <c r="CE1399" s="32"/>
      <c r="CF1399" s="32"/>
      <c r="CG1399" s="32"/>
      <c r="CH1399" s="32"/>
      <c r="CI1399" s="32"/>
      <c r="CJ1399" s="32"/>
      <c r="CK1399" s="32"/>
      <c r="CL1399" s="32"/>
      <c r="CM1399" s="32"/>
      <c r="CN1399" s="32"/>
      <c r="CO1399" s="32"/>
      <c r="CP1399" s="32"/>
      <c r="CQ1399" s="32"/>
      <c r="CR1399" s="32"/>
      <c r="CS1399" s="32"/>
      <c r="CT1399" s="32"/>
      <c r="CU1399" s="32"/>
      <c r="CV1399" s="32"/>
      <c r="CW1399" s="32"/>
    </row>
    <row r="1400" spans="15:101" s="26" customFormat="1" x14ac:dyDescent="0.3">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c r="CP1400" s="32"/>
      <c r="CQ1400" s="32"/>
      <c r="CR1400" s="32"/>
      <c r="CS1400" s="32"/>
      <c r="CT1400" s="32"/>
      <c r="CU1400" s="32"/>
      <c r="CV1400" s="32"/>
      <c r="CW1400" s="32"/>
    </row>
    <row r="1401" spans="15:101" s="26" customFormat="1" x14ac:dyDescent="0.3">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row>
    <row r="1402" spans="15:101" s="26" customFormat="1" x14ac:dyDescent="0.3">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32"/>
      <c r="BN1402" s="32"/>
      <c r="BO1402" s="32"/>
      <c r="BP1402" s="32"/>
      <c r="BQ1402" s="32"/>
      <c r="BR1402" s="32"/>
      <c r="BS1402" s="32"/>
      <c r="BT1402" s="32"/>
      <c r="BU1402" s="32"/>
      <c r="BV1402" s="32"/>
      <c r="BW1402" s="32"/>
      <c r="BX1402" s="32"/>
      <c r="BY1402" s="32"/>
      <c r="BZ1402" s="32"/>
      <c r="CA1402" s="32"/>
      <c r="CB1402" s="32"/>
      <c r="CC1402" s="32"/>
      <c r="CD1402" s="32"/>
      <c r="CE1402" s="32"/>
      <c r="CF1402" s="32"/>
      <c r="CG1402" s="32"/>
      <c r="CH1402" s="32"/>
      <c r="CI1402" s="32"/>
      <c r="CJ1402" s="32"/>
      <c r="CK1402" s="32"/>
      <c r="CL1402" s="32"/>
      <c r="CM1402" s="32"/>
      <c r="CN1402" s="32"/>
      <c r="CO1402" s="32"/>
      <c r="CP1402" s="32"/>
      <c r="CQ1402" s="32"/>
      <c r="CR1402" s="32"/>
      <c r="CS1402" s="32"/>
      <c r="CT1402" s="32"/>
      <c r="CU1402" s="32"/>
      <c r="CV1402" s="32"/>
      <c r="CW1402" s="32"/>
    </row>
    <row r="1403" spans="15:101" s="26" customFormat="1" x14ac:dyDescent="0.3">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32"/>
      <c r="BN1403" s="32"/>
      <c r="BO1403" s="32"/>
      <c r="BP1403" s="32"/>
      <c r="BQ1403" s="32"/>
      <c r="BR1403" s="32"/>
      <c r="BS1403" s="32"/>
      <c r="BT1403" s="32"/>
      <c r="BU1403" s="32"/>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row>
    <row r="1404" spans="15:101" s="26" customFormat="1" x14ac:dyDescent="0.3">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32"/>
      <c r="BN1404" s="32"/>
      <c r="BO1404" s="32"/>
      <c r="BP1404" s="32"/>
      <c r="BQ1404" s="32"/>
      <c r="BR1404" s="32"/>
      <c r="BS1404" s="32"/>
      <c r="BT1404" s="32"/>
      <c r="BU1404" s="32"/>
      <c r="BV1404" s="32"/>
      <c r="BW1404" s="32"/>
      <c r="BX1404" s="32"/>
      <c r="BY1404" s="32"/>
      <c r="BZ1404" s="32"/>
      <c r="CA1404" s="32"/>
      <c r="CB1404" s="32"/>
      <c r="CC1404" s="32"/>
      <c r="CD1404" s="32"/>
      <c r="CE1404" s="32"/>
      <c r="CF1404" s="32"/>
      <c r="CG1404" s="32"/>
      <c r="CH1404" s="32"/>
      <c r="CI1404" s="32"/>
      <c r="CJ1404" s="32"/>
      <c r="CK1404" s="32"/>
      <c r="CL1404" s="32"/>
      <c r="CM1404" s="32"/>
      <c r="CN1404" s="32"/>
      <c r="CO1404" s="32"/>
      <c r="CP1404" s="32"/>
      <c r="CQ1404" s="32"/>
      <c r="CR1404" s="32"/>
      <c r="CS1404" s="32"/>
      <c r="CT1404" s="32"/>
      <c r="CU1404" s="32"/>
      <c r="CV1404" s="32"/>
      <c r="CW1404" s="32"/>
    </row>
    <row r="1405" spans="15:101" s="26" customFormat="1" x14ac:dyDescent="0.3">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32"/>
      <c r="BN1405" s="32"/>
      <c r="BO1405" s="32"/>
      <c r="BP1405" s="32"/>
      <c r="BQ1405" s="32"/>
      <c r="BR1405" s="32"/>
      <c r="BS1405" s="32"/>
      <c r="BT1405" s="32"/>
      <c r="BU1405" s="32"/>
      <c r="BV1405" s="32"/>
      <c r="BW1405" s="32"/>
      <c r="BX1405" s="32"/>
      <c r="BY1405" s="32"/>
      <c r="BZ1405" s="32"/>
      <c r="CA1405" s="32"/>
      <c r="CB1405" s="32"/>
      <c r="CC1405" s="32"/>
      <c r="CD1405" s="32"/>
      <c r="CE1405" s="32"/>
      <c r="CF1405" s="32"/>
      <c r="CG1405" s="32"/>
      <c r="CH1405" s="32"/>
      <c r="CI1405" s="32"/>
      <c r="CJ1405" s="32"/>
      <c r="CK1405" s="32"/>
      <c r="CL1405" s="32"/>
      <c r="CM1405" s="32"/>
      <c r="CN1405" s="32"/>
      <c r="CO1405" s="32"/>
      <c r="CP1405" s="32"/>
      <c r="CQ1405" s="32"/>
      <c r="CR1405" s="32"/>
      <c r="CS1405" s="32"/>
      <c r="CT1405" s="32"/>
      <c r="CU1405" s="32"/>
      <c r="CV1405" s="32"/>
      <c r="CW1405" s="32"/>
    </row>
    <row r="1406" spans="15:101" s="26" customFormat="1" x14ac:dyDescent="0.3">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row>
    <row r="1407" spans="15:101" s="26" customFormat="1" x14ac:dyDescent="0.3">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32"/>
      <c r="BN1407" s="32"/>
      <c r="BO1407" s="32"/>
      <c r="BP1407" s="32"/>
      <c r="BQ1407" s="32"/>
      <c r="BR1407" s="32"/>
      <c r="BS1407" s="32"/>
      <c r="BT1407" s="32"/>
      <c r="BU1407" s="32"/>
      <c r="BV1407" s="32"/>
      <c r="BW1407" s="32"/>
      <c r="BX1407" s="32"/>
      <c r="BY1407" s="32"/>
      <c r="BZ1407" s="32"/>
      <c r="CA1407" s="32"/>
      <c r="CB1407" s="32"/>
      <c r="CC1407" s="32"/>
      <c r="CD1407" s="32"/>
      <c r="CE1407" s="32"/>
      <c r="CF1407" s="32"/>
      <c r="CG1407" s="32"/>
      <c r="CH1407" s="32"/>
      <c r="CI1407" s="32"/>
      <c r="CJ1407" s="32"/>
      <c r="CK1407" s="32"/>
      <c r="CL1407" s="32"/>
      <c r="CM1407" s="32"/>
      <c r="CN1407" s="32"/>
      <c r="CO1407" s="32"/>
      <c r="CP1407" s="32"/>
      <c r="CQ1407" s="32"/>
      <c r="CR1407" s="32"/>
      <c r="CS1407" s="32"/>
      <c r="CT1407" s="32"/>
      <c r="CU1407" s="32"/>
      <c r="CV1407" s="32"/>
      <c r="CW1407" s="32"/>
    </row>
    <row r="1408" spans="15:101" s="26" customFormat="1" x14ac:dyDescent="0.3">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32"/>
      <c r="BN1408" s="32"/>
      <c r="BO1408" s="32"/>
      <c r="BP1408" s="32"/>
      <c r="BQ1408" s="32"/>
      <c r="BR1408" s="32"/>
      <c r="BS1408" s="32"/>
      <c r="BT1408" s="32"/>
      <c r="BU1408" s="32"/>
      <c r="BV1408" s="32"/>
      <c r="BW1408" s="32"/>
      <c r="BX1408" s="32"/>
      <c r="BY1408" s="32"/>
      <c r="BZ1408" s="32"/>
      <c r="CA1408" s="32"/>
      <c r="CB1408" s="32"/>
      <c r="CC1408" s="32"/>
      <c r="CD1408" s="32"/>
      <c r="CE1408" s="32"/>
      <c r="CF1408" s="32"/>
      <c r="CG1408" s="32"/>
      <c r="CH1408" s="32"/>
      <c r="CI1408" s="32"/>
      <c r="CJ1408" s="32"/>
      <c r="CK1408" s="32"/>
      <c r="CL1408" s="32"/>
      <c r="CM1408" s="32"/>
      <c r="CN1408" s="32"/>
      <c r="CO1408" s="32"/>
      <c r="CP1408" s="32"/>
      <c r="CQ1408" s="32"/>
      <c r="CR1408" s="32"/>
      <c r="CS1408" s="32"/>
      <c r="CT1408" s="32"/>
      <c r="CU1408" s="32"/>
      <c r="CV1408" s="32"/>
      <c r="CW1408" s="32"/>
    </row>
    <row r="1409" spans="15:101" s="26" customFormat="1" x14ac:dyDescent="0.3">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c r="CP1409" s="32"/>
      <c r="CQ1409" s="32"/>
      <c r="CR1409" s="32"/>
      <c r="CS1409" s="32"/>
      <c r="CT1409" s="32"/>
      <c r="CU1409" s="32"/>
      <c r="CV1409" s="32"/>
      <c r="CW1409" s="32"/>
    </row>
    <row r="1410" spans="15:101" s="26" customFormat="1" x14ac:dyDescent="0.3">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c r="CP1410" s="32"/>
      <c r="CQ1410" s="32"/>
      <c r="CR1410" s="32"/>
      <c r="CS1410" s="32"/>
      <c r="CT1410" s="32"/>
      <c r="CU1410" s="32"/>
      <c r="CV1410" s="32"/>
      <c r="CW1410" s="32"/>
    </row>
    <row r="1411" spans="15:101" s="26" customFormat="1" x14ac:dyDescent="0.3">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32"/>
      <c r="BN1411" s="32"/>
      <c r="BO1411" s="32"/>
      <c r="BP1411" s="32"/>
      <c r="BQ1411" s="32"/>
      <c r="BR1411" s="32"/>
      <c r="BS1411" s="32"/>
      <c r="BT1411" s="32"/>
      <c r="BU1411" s="32"/>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row>
    <row r="1412" spans="15:101" s="26" customFormat="1" x14ac:dyDescent="0.3">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32"/>
      <c r="BN1412" s="32"/>
      <c r="BO1412" s="32"/>
      <c r="BP1412" s="32"/>
      <c r="BQ1412" s="32"/>
      <c r="BR1412" s="32"/>
      <c r="BS1412" s="32"/>
      <c r="BT1412" s="32"/>
      <c r="BU1412" s="32"/>
      <c r="BV1412" s="32"/>
      <c r="BW1412" s="32"/>
      <c r="BX1412" s="32"/>
      <c r="BY1412" s="32"/>
      <c r="BZ1412" s="32"/>
      <c r="CA1412" s="32"/>
      <c r="CB1412" s="32"/>
      <c r="CC1412" s="32"/>
      <c r="CD1412" s="32"/>
      <c r="CE1412" s="32"/>
      <c r="CF1412" s="32"/>
      <c r="CG1412" s="32"/>
      <c r="CH1412" s="32"/>
      <c r="CI1412" s="32"/>
      <c r="CJ1412" s="32"/>
      <c r="CK1412" s="32"/>
      <c r="CL1412" s="32"/>
      <c r="CM1412" s="32"/>
      <c r="CN1412" s="32"/>
      <c r="CO1412" s="32"/>
      <c r="CP1412" s="32"/>
      <c r="CQ1412" s="32"/>
      <c r="CR1412" s="32"/>
      <c r="CS1412" s="32"/>
      <c r="CT1412" s="32"/>
      <c r="CU1412" s="32"/>
      <c r="CV1412" s="32"/>
      <c r="CW1412" s="32"/>
    </row>
    <row r="1413" spans="15:101" s="26" customFormat="1" x14ac:dyDescent="0.3">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32"/>
      <c r="BN1413" s="32"/>
      <c r="BO1413" s="32"/>
      <c r="BP1413" s="32"/>
      <c r="BQ1413" s="32"/>
      <c r="BR1413" s="32"/>
      <c r="BS1413" s="32"/>
      <c r="BT1413" s="32"/>
      <c r="BU1413" s="32"/>
      <c r="BV1413" s="32"/>
      <c r="BW1413" s="32"/>
      <c r="BX1413" s="32"/>
      <c r="BY1413" s="32"/>
      <c r="BZ1413" s="32"/>
      <c r="CA1413" s="32"/>
      <c r="CB1413" s="32"/>
      <c r="CC1413" s="32"/>
      <c r="CD1413" s="32"/>
      <c r="CE1413" s="32"/>
      <c r="CF1413" s="32"/>
      <c r="CG1413" s="32"/>
      <c r="CH1413" s="32"/>
      <c r="CI1413" s="32"/>
      <c r="CJ1413" s="32"/>
      <c r="CK1413" s="32"/>
      <c r="CL1413" s="32"/>
      <c r="CM1413" s="32"/>
      <c r="CN1413" s="32"/>
      <c r="CO1413" s="32"/>
      <c r="CP1413" s="32"/>
      <c r="CQ1413" s="32"/>
      <c r="CR1413" s="32"/>
      <c r="CS1413" s="32"/>
      <c r="CT1413" s="32"/>
      <c r="CU1413" s="32"/>
      <c r="CV1413" s="32"/>
      <c r="CW1413" s="32"/>
    </row>
    <row r="1414" spans="15:101" s="26" customFormat="1" x14ac:dyDescent="0.3">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row>
    <row r="1415" spans="15:101" s="26" customFormat="1" x14ac:dyDescent="0.3">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32"/>
      <c r="BN1415" s="32"/>
      <c r="BO1415" s="32"/>
      <c r="BP1415" s="32"/>
      <c r="BQ1415" s="32"/>
      <c r="BR1415" s="32"/>
      <c r="BS1415" s="32"/>
      <c r="BT1415" s="32"/>
      <c r="BU1415" s="32"/>
      <c r="BV1415" s="32"/>
      <c r="BW1415" s="32"/>
      <c r="BX1415" s="32"/>
      <c r="BY1415" s="32"/>
      <c r="BZ1415" s="32"/>
      <c r="CA1415" s="32"/>
      <c r="CB1415" s="32"/>
      <c r="CC1415" s="32"/>
      <c r="CD1415" s="32"/>
      <c r="CE1415" s="32"/>
      <c r="CF1415" s="32"/>
      <c r="CG1415" s="32"/>
      <c r="CH1415" s="32"/>
      <c r="CI1415" s="32"/>
      <c r="CJ1415" s="32"/>
      <c r="CK1415" s="32"/>
      <c r="CL1415" s="32"/>
      <c r="CM1415" s="32"/>
      <c r="CN1415" s="32"/>
      <c r="CO1415" s="32"/>
      <c r="CP1415" s="32"/>
      <c r="CQ1415" s="32"/>
      <c r="CR1415" s="32"/>
      <c r="CS1415" s="32"/>
      <c r="CT1415" s="32"/>
      <c r="CU1415" s="32"/>
      <c r="CV1415" s="32"/>
      <c r="CW1415" s="32"/>
    </row>
    <row r="1416" spans="15:101" s="26" customFormat="1" x14ac:dyDescent="0.3">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32"/>
      <c r="BN1416" s="32"/>
      <c r="BO1416" s="32"/>
      <c r="BP1416" s="32"/>
      <c r="BQ1416" s="32"/>
      <c r="BR1416" s="32"/>
      <c r="BS1416" s="32"/>
      <c r="BT1416" s="32"/>
      <c r="BU1416" s="32"/>
      <c r="BV1416" s="32"/>
      <c r="BW1416" s="32"/>
      <c r="BX1416" s="32"/>
      <c r="BY1416" s="32"/>
      <c r="BZ1416" s="32"/>
      <c r="CA1416" s="32"/>
      <c r="CB1416" s="32"/>
      <c r="CC1416" s="32"/>
      <c r="CD1416" s="32"/>
      <c r="CE1416" s="32"/>
      <c r="CF1416" s="32"/>
      <c r="CG1416" s="32"/>
      <c r="CH1416" s="32"/>
      <c r="CI1416" s="32"/>
      <c r="CJ1416" s="32"/>
      <c r="CK1416" s="32"/>
      <c r="CL1416" s="32"/>
      <c r="CM1416" s="32"/>
      <c r="CN1416" s="32"/>
      <c r="CO1416" s="32"/>
      <c r="CP1416" s="32"/>
      <c r="CQ1416" s="32"/>
      <c r="CR1416" s="32"/>
      <c r="CS1416" s="32"/>
      <c r="CT1416" s="32"/>
      <c r="CU1416" s="32"/>
      <c r="CV1416" s="32"/>
      <c r="CW1416" s="32"/>
    </row>
    <row r="1417" spans="15:101" s="26" customFormat="1" x14ac:dyDescent="0.3">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32"/>
      <c r="BN1417" s="32"/>
      <c r="BO1417" s="32"/>
      <c r="BP1417" s="32"/>
      <c r="BQ1417" s="32"/>
      <c r="BR1417" s="32"/>
      <c r="BS1417" s="32"/>
      <c r="BT1417" s="32"/>
      <c r="BU1417" s="32"/>
      <c r="BV1417" s="32"/>
      <c r="BW1417" s="32"/>
      <c r="BX1417" s="32"/>
      <c r="BY1417" s="32"/>
      <c r="BZ1417" s="32"/>
      <c r="CA1417" s="32"/>
      <c r="CB1417" s="32"/>
      <c r="CC1417" s="32"/>
      <c r="CD1417" s="32"/>
      <c r="CE1417" s="32"/>
      <c r="CF1417" s="32"/>
      <c r="CG1417" s="32"/>
      <c r="CH1417" s="32"/>
      <c r="CI1417" s="32"/>
      <c r="CJ1417" s="32"/>
      <c r="CK1417" s="32"/>
      <c r="CL1417" s="32"/>
      <c r="CM1417" s="32"/>
      <c r="CN1417" s="32"/>
      <c r="CO1417" s="32"/>
      <c r="CP1417" s="32"/>
      <c r="CQ1417" s="32"/>
      <c r="CR1417" s="32"/>
      <c r="CS1417" s="32"/>
      <c r="CT1417" s="32"/>
      <c r="CU1417" s="32"/>
      <c r="CV1417" s="32"/>
      <c r="CW1417" s="32"/>
    </row>
    <row r="1418" spans="15:101" s="26" customFormat="1" x14ac:dyDescent="0.3">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32"/>
      <c r="BN1418" s="32"/>
      <c r="BO1418" s="32"/>
      <c r="BP1418" s="32"/>
      <c r="BQ1418" s="32"/>
      <c r="BR1418" s="32"/>
      <c r="BS1418" s="32"/>
      <c r="BT1418" s="32"/>
      <c r="BU1418" s="32"/>
      <c r="BV1418" s="32"/>
      <c r="BW1418" s="32"/>
      <c r="BX1418" s="32"/>
      <c r="BY1418" s="32"/>
      <c r="BZ1418" s="32"/>
      <c r="CA1418" s="32"/>
      <c r="CB1418" s="32"/>
      <c r="CC1418" s="32"/>
      <c r="CD1418" s="32"/>
      <c r="CE1418" s="32"/>
      <c r="CF1418" s="32"/>
      <c r="CG1418" s="32"/>
      <c r="CH1418" s="32"/>
      <c r="CI1418" s="32"/>
      <c r="CJ1418" s="32"/>
      <c r="CK1418" s="32"/>
      <c r="CL1418" s="32"/>
      <c r="CM1418" s="32"/>
      <c r="CN1418" s="32"/>
      <c r="CO1418" s="32"/>
      <c r="CP1418" s="32"/>
      <c r="CQ1418" s="32"/>
      <c r="CR1418" s="32"/>
      <c r="CS1418" s="32"/>
      <c r="CT1418" s="32"/>
      <c r="CU1418" s="32"/>
      <c r="CV1418" s="32"/>
      <c r="CW1418" s="32"/>
    </row>
    <row r="1419" spans="15:101" s="26" customFormat="1" x14ac:dyDescent="0.3">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32"/>
      <c r="BN1419" s="32"/>
      <c r="BO1419" s="32"/>
      <c r="BP1419" s="32"/>
      <c r="BQ1419" s="32"/>
      <c r="BR1419" s="32"/>
      <c r="BS1419" s="32"/>
      <c r="BT1419" s="32"/>
      <c r="BU1419" s="32"/>
      <c r="BV1419" s="32"/>
      <c r="BW1419" s="32"/>
      <c r="BX1419" s="32"/>
      <c r="BY1419" s="32"/>
      <c r="BZ1419" s="32"/>
      <c r="CA1419" s="32"/>
      <c r="CB1419" s="32"/>
      <c r="CC1419" s="32"/>
      <c r="CD1419" s="32"/>
      <c r="CE1419" s="32"/>
      <c r="CF1419" s="32"/>
      <c r="CG1419" s="32"/>
      <c r="CH1419" s="32"/>
      <c r="CI1419" s="32"/>
      <c r="CJ1419" s="32"/>
      <c r="CK1419" s="32"/>
      <c r="CL1419" s="32"/>
      <c r="CM1419" s="32"/>
      <c r="CN1419" s="32"/>
      <c r="CO1419" s="32"/>
      <c r="CP1419" s="32"/>
      <c r="CQ1419" s="32"/>
      <c r="CR1419" s="32"/>
      <c r="CS1419" s="32"/>
      <c r="CT1419" s="32"/>
      <c r="CU1419" s="32"/>
      <c r="CV1419" s="32"/>
      <c r="CW1419" s="32"/>
    </row>
    <row r="1420" spans="15:101" s="26" customFormat="1" x14ac:dyDescent="0.3">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32"/>
      <c r="BN1420" s="32"/>
      <c r="BO1420" s="32"/>
      <c r="BP1420" s="32"/>
      <c r="BQ1420" s="32"/>
      <c r="BR1420" s="32"/>
      <c r="BS1420" s="32"/>
      <c r="BT1420" s="32"/>
      <c r="BU1420" s="32"/>
      <c r="BV1420" s="32"/>
      <c r="BW1420" s="32"/>
      <c r="BX1420" s="32"/>
      <c r="BY1420" s="32"/>
      <c r="BZ1420" s="32"/>
      <c r="CA1420" s="32"/>
      <c r="CB1420" s="32"/>
      <c r="CC1420" s="32"/>
      <c r="CD1420" s="32"/>
      <c r="CE1420" s="32"/>
      <c r="CF1420" s="32"/>
      <c r="CG1420" s="32"/>
      <c r="CH1420" s="32"/>
      <c r="CI1420" s="32"/>
      <c r="CJ1420" s="32"/>
      <c r="CK1420" s="32"/>
      <c r="CL1420" s="32"/>
      <c r="CM1420" s="32"/>
      <c r="CN1420" s="32"/>
      <c r="CO1420" s="32"/>
      <c r="CP1420" s="32"/>
      <c r="CQ1420" s="32"/>
      <c r="CR1420" s="32"/>
      <c r="CS1420" s="32"/>
      <c r="CT1420" s="32"/>
      <c r="CU1420" s="32"/>
      <c r="CV1420" s="32"/>
      <c r="CW1420" s="32"/>
    </row>
    <row r="1421" spans="15:101" s="26" customFormat="1" x14ac:dyDescent="0.3">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32"/>
      <c r="BN1421" s="32"/>
      <c r="BO1421" s="32"/>
      <c r="BP1421" s="32"/>
      <c r="BQ1421" s="32"/>
      <c r="BR1421" s="32"/>
      <c r="BS1421" s="32"/>
      <c r="BT1421" s="32"/>
      <c r="BU1421" s="32"/>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row>
    <row r="1422" spans="15:101" s="26" customFormat="1" x14ac:dyDescent="0.3">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row>
    <row r="1423" spans="15:101" s="26" customFormat="1" x14ac:dyDescent="0.3">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32"/>
      <c r="BN1423" s="32"/>
      <c r="BO1423" s="32"/>
      <c r="BP1423" s="32"/>
      <c r="BQ1423" s="32"/>
      <c r="BR1423" s="32"/>
      <c r="BS1423" s="32"/>
      <c r="BT1423" s="32"/>
      <c r="BU1423" s="32"/>
      <c r="BV1423" s="32"/>
      <c r="BW1423" s="32"/>
      <c r="BX1423" s="32"/>
      <c r="BY1423" s="32"/>
      <c r="BZ1423" s="32"/>
      <c r="CA1423" s="32"/>
      <c r="CB1423" s="32"/>
      <c r="CC1423" s="32"/>
      <c r="CD1423" s="32"/>
      <c r="CE1423" s="32"/>
      <c r="CF1423" s="32"/>
      <c r="CG1423" s="32"/>
      <c r="CH1423" s="32"/>
      <c r="CI1423" s="32"/>
      <c r="CJ1423" s="32"/>
      <c r="CK1423" s="32"/>
      <c r="CL1423" s="32"/>
      <c r="CM1423" s="32"/>
      <c r="CN1423" s="32"/>
      <c r="CO1423" s="32"/>
      <c r="CP1423" s="32"/>
      <c r="CQ1423" s="32"/>
      <c r="CR1423" s="32"/>
      <c r="CS1423" s="32"/>
      <c r="CT1423" s="32"/>
      <c r="CU1423" s="32"/>
      <c r="CV1423" s="32"/>
      <c r="CW1423" s="32"/>
    </row>
    <row r="1424" spans="15:101" s="26" customFormat="1" x14ac:dyDescent="0.3">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32"/>
      <c r="BN1424" s="32"/>
      <c r="BO1424" s="32"/>
      <c r="BP1424" s="32"/>
      <c r="BQ1424" s="32"/>
      <c r="BR1424" s="32"/>
      <c r="BS1424" s="32"/>
      <c r="BT1424" s="32"/>
      <c r="BU1424" s="32"/>
      <c r="BV1424" s="32"/>
      <c r="BW1424" s="32"/>
      <c r="BX1424" s="32"/>
      <c r="BY1424" s="32"/>
      <c r="BZ1424" s="32"/>
      <c r="CA1424" s="32"/>
      <c r="CB1424" s="32"/>
      <c r="CC1424" s="32"/>
      <c r="CD1424" s="32"/>
      <c r="CE1424" s="32"/>
      <c r="CF1424" s="32"/>
      <c r="CG1424" s="32"/>
      <c r="CH1424" s="32"/>
      <c r="CI1424" s="32"/>
      <c r="CJ1424" s="32"/>
      <c r="CK1424" s="32"/>
      <c r="CL1424" s="32"/>
      <c r="CM1424" s="32"/>
      <c r="CN1424" s="32"/>
      <c r="CO1424" s="32"/>
      <c r="CP1424" s="32"/>
      <c r="CQ1424" s="32"/>
      <c r="CR1424" s="32"/>
      <c r="CS1424" s="32"/>
      <c r="CT1424" s="32"/>
      <c r="CU1424" s="32"/>
      <c r="CV1424" s="32"/>
      <c r="CW1424" s="32"/>
    </row>
    <row r="1425" spans="15:101" s="26" customFormat="1" x14ac:dyDescent="0.3">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32"/>
      <c r="BN1425" s="32"/>
      <c r="BO1425" s="32"/>
      <c r="BP1425" s="32"/>
      <c r="BQ1425" s="32"/>
      <c r="BR1425" s="32"/>
      <c r="BS1425" s="32"/>
      <c r="BT1425" s="32"/>
      <c r="BU1425" s="32"/>
      <c r="BV1425" s="32"/>
      <c r="BW1425" s="32"/>
      <c r="BX1425" s="32"/>
      <c r="BY1425" s="32"/>
      <c r="BZ1425" s="32"/>
      <c r="CA1425" s="32"/>
      <c r="CB1425" s="32"/>
      <c r="CC1425" s="32"/>
      <c r="CD1425" s="32"/>
      <c r="CE1425" s="32"/>
      <c r="CF1425" s="32"/>
      <c r="CG1425" s="32"/>
      <c r="CH1425" s="32"/>
      <c r="CI1425" s="32"/>
      <c r="CJ1425" s="32"/>
      <c r="CK1425" s="32"/>
      <c r="CL1425" s="32"/>
      <c r="CM1425" s="32"/>
      <c r="CN1425" s="32"/>
      <c r="CO1425" s="32"/>
      <c r="CP1425" s="32"/>
      <c r="CQ1425" s="32"/>
      <c r="CR1425" s="32"/>
      <c r="CS1425" s="32"/>
      <c r="CT1425" s="32"/>
      <c r="CU1425" s="32"/>
      <c r="CV1425" s="32"/>
      <c r="CW1425" s="32"/>
    </row>
    <row r="1426" spans="15:101" s="26" customFormat="1" x14ac:dyDescent="0.3">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row>
    <row r="1427" spans="15:101" s="26" customFormat="1" x14ac:dyDescent="0.3">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c r="CP1427" s="32"/>
      <c r="CQ1427" s="32"/>
      <c r="CR1427" s="32"/>
      <c r="CS1427" s="32"/>
      <c r="CT1427" s="32"/>
      <c r="CU1427" s="32"/>
      <c r="CV1427" s="32"/>
      <c r="CW1427" s="32"/>
    </row>
    <row r="1428" spans="15:101" s="26" customFormat="1" x14ac:dyDescent="0.3">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c r="CP1428" s="32"/>
      <c r="CQ1428" s="32"/>
      <c r="CR1428" s="32"/>
      <c r="CS1428" s="32"/>
      <c r="CT1428" s="32"/>
      <c r="CU1428" s="32"/>
      <c r="CV1428" s="32"/>
      <c r="CW1428" s="32"/>
    </row>
    <row r="1429" spans="15:101" s="26" customFormat="1" x14ac:dyDescent="0.3">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32"/>
      <c r="BN1429" s="32"/>
      <c r="BO1429" s="32"/>
      <c r="BP1429" s="32"/>
      <c r="BQ1429" s="32"/>
      <c r="BR1429" s="32"/>
      <c r="BS1429" s="32"/>
      <c r="BT1429" s="32"/>
      <c r="BU1429" s="32"/>
      <c r="BV1429" s="32"/>
      <c r="BW1429" s="32"/>
      <c r="BX1429" s="32"/>
      <c r="BY1429" s="32"/>
      <c r="BZ1429" s="32"/>
      <c r="CA1429" s="32"/>
      <c r="CB1429" s="32"/>
      <c r="CC1429" s="32"/>
      <c r="CD1429" s="32"/>
      <c r="CE1429" s="32"/>
      <c r="CF1429" s="32"/>
      <c r="CG1429" s="32"/>
      <c r="CH1429" s="32"/>
      <c r="CI1429" s="32"/>
      <c r="CJ1429" s="32"/>
      <c r="CK1429" s="32"/>
      <c r="CL1429" s="32"/>
      <c r="CM1429" s="32"/>
      <c r="CN1429" s="32"/>
      <c r="CO1429" s="32"/>
      <c r="CP1429" s="32"/>
      <c r="CQ1429" s="32"/>
      <c r="CR1429" s="32"/>
      <c r="CS1429" s="32"/>
      <c r="CT1429" s="32"/>
      <c r="CU1429" s="32"/>
      <c r="CV1429" s="32"/>
      <c r="CW1429" s="32"/>
    </row>
    <row r="1430" spans="15:101" s="26" customFormat="1" x14ac:dyDescent="0.3">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row>
    <row r="1431" spans="15:101" s="26" customFormat="1" x14ac:dyDescent="0.3">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32"/>
      <c r="BN1431" s="32"/>
      <c r="BO1431" s="32"/>
      <c r="BP1431" s="32"/>
      <c r="BQ1431" s="32"/>
      <c r="BR1431" s="32"/>
      <c r="BS1431" s="32"/>
      <c r="BT1431" s="32"/>
      <c r="BU1431" s="32"/>
      <c r="BV1431" s="32"/>
      <c r="BW1431" s="32"/>
      <c r="BX1431" s="32"/>
      <c r="BY1431" s="32"/>
      <c r="BZ1431" s="32"/>
      <c r="CA1431" s="32"/>
      <c r="CB1431" s="32"/>
      <c r="CC1431" s="32"/>
      <c r="CD1431" s="32"/>
      <c r="CE1431" s="32"/>
      <c r="CF1431" s="32"/>
      <c r="CG1431" s="32"/>
      <c r="CH1431" s="32"/>
      <c r="CI1431" s="32"/>
      <c r="CJ1431" s="32"/>
      <c r="CK1431" s="32"/>
      <c r="CL1431" s="32"/>
      <c r="CM1431" s="32"/>
      <c r="CN1431" s="32"/>
      <c r="CO1431" s="32"/>
      <c r="CP1431" s="32"/>
      <c r="CQ1431" s="32"/>
      <c r="CR1431" s="32"/>
      <c r="CS1431" s="32"/>
      <c r="CT1431" s="32"/>
      <c r="CU1431" s="32"/>
      <c r="CV1431" s="32"/>
      <c r="CW1431" s="32"/>
    </row>
    <row r="1432" spans="15:101" s="26" customFormat="1" x14ac:dyDescent="0.3">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32"/>
      <c r="BN1432" s="32"/>
      <c r="BO1432" s="32"/>
      <c r="BP1432" s="32"/>
      <c r="BQ1432" s="32"/>
      <c r="BR1432" s="32"/>
      <c r="BS1432" s="32"/>
      <c r="BT1432" s="32"/>
      <c r="BU1432" s="32"/>
      <c r="BV1432" s="32"/>
      <c r="BW1432" s="32"/>
      <c r="BX1432" s="32"/>
      <c r="BY1432" s="32"/>
      <c r="BZ1432" s="32"/>
      <c r="CA1432" s="32"/>
      <c r="CB1432" s="32"/>
      <c r="CC1432" s="32"/>
      <c r="CD1432" s="32"/>
      <c r="CE1432" s="32"/>
      <c r="CF1432" s="32"/>
      <c r="CG1432" s="32"/>
      <c r="CH1432" s="32"/>
      <c r="CI1432" s="32"/>
      <c r="CJ1432" s="32"/>
      <c r="CK1432" s="32"/>
      <c r="CL1432" s="32"/>
      <c r="CM1432" s="32"/>
      <c r="CN1432" s="32"/>
      <c r="CO1432" s="32"/>
      <c r="CP1432" s="32"/>
      <c r="CQ1432" s="32"/>
      <c r="CR1432" s="32"/>
      <c r="CS1432" s="32"/>
      <c r="CT1432" s="32"/>
      <c r="CU1432" s="32"/>
      <c r="CV1432" s="32"/>
      <c r="CW1432" s="32"/>
    </row>
    <row r="1433" spans="15:101" s="26" customFormat="1" x14ac:dyDescent="0.3">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32"/>
      <c r="BN1433" s="32"/>
      <c r="BO1433" s="32"/>
      <c r="BP1433" s="32"/>
      <c r="BQ1433" s="32"/>
      <c r="BR1433" s="32"/>
      <c r="BS1433" s="32"/>
      <c r="BT1433" s="32"/>
      <c r="BU1433" s="32"/>
      <c r="BV1433" s="32"/>
      <c r="BW1433" s="32"/>
      <c r="BX1433" s="32"/>
      <c r="BY1433" s="32"/>
      <c r="BZ1433" s="32"/>
      <c r="CA1433" s="32"/>
      <c r="CB1433" s="32"/>
      <c r="CC1433" s="32"/>
      <c r="CD1433" s="32"/>
      <c r="CE1433" s="32"/>
      <c r="CF1433" s="32"/>
      <c r="CG1433" s="32"/>
      <c r="CH1433" s="32"/>
      <c r="CI1433" s="32"/>
      <c r="CJ1433" s="32"/>
      <c r="CK1433" s="32"/>
      <c r="CL1433" s="32"/>
      <c r="CM1433" s="32"/>
      <c r="CN1433" s="32"/>
      <c r="CO1433" s="32"/>
      <c r="CP1433" s="32"/>
      <c r="CQ1433" s="32"/>
      <c r="CR1433" s="32"/>
      <c r="CS1433" s="32"/>
      <c r="CT1433" s="32"/>
      <c r="CU1433" s="32"/>
      <c r="CV1433" s="32"/>
      <c r="CW1433" s="32"/>
    </row>
    <row r="1434" spans="15:101" s="26" customFormat="1" x14ac:dyDescent="0.3">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32"/>
      <c r="BN1434" s="32"/>
      <c r="BO1434" s="32"/>
      <c r="BP1434" s="32"/>
      <c r="BQ1434" s="32"/>
      <c r="BR1434" s="32"/>
      <c r="BS1434" s="32"/>
      <c r="BT1434" s="32"/>
      <c r="BU1434" s="32"/>
      <c r="BV1434" s="32"/>
      <c r="BW1434" s="32"/>
      <c r="BX1434" s="32"/>
      <c r="BY1434" s="32"/>
      <c r="BZ1434" s="32"/>
      <c r="CA1434" s="32"/>
      <c r="CB1434" s="32"/>
      <c r="CC1434" s="32"/>
      <c r="CD1434" s="32"/>
      <c r="CE1434" s="32"/>
      <c r="CF1434" s="32"/>
      <c r="CG1434" s="32"/>
      <c r="CH1434" s="32"/>
      <c r="CI1434" s="32"/>
      <c r="CJ1434" s="32"/>
      <c r="CK1434" s="32"/>
      <c r="CL1434" s="32"/>
      <c r="CM1434" s="32"/>
      <c r="CN1434" s="32"/>
      <c r="CO1434" s="32"/>
      <c r="CP1434" s="32"/>
      <c r="CQ1434" s="32"/>
      <c r="CR1434" s="32"/>
      <c r="CS1434" s="32"/>
      <c r="CT1434" s="32"/>
      <c r="CU1434" s="32"/>
      <c r="CV1434" s="32"/>
      <c r="CW1434" s="32"/>
    </row>
    <row r="1435" spans="15:101" s="26" customFormat="1" x14ac:dyDescent="0.3">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32"/>
      <c r="BN1435" s="32"/>
      <c r="BO1435" s="32"/>
      <c r="BP1435" s="32"/>
      <c r="BQ1435" s="32"/>
      <c r="BR1435" s="32"/>
      <c r="BS1435" s="32"/>
      <c r="BT1435" s="32"/>
      <c r="BU1435" s="32"/>
      <c r="BV1435" s="32"/>
      <c r="BW1435" s="32"/>
      <c r="BX1435" s="32"/>
      <c r="BY1435" s="32"/>
      <c r="BZ1435" s="32"/>
      <c r="CA1435" s="32"/>
      <c r="CB1435" s="32"/>
      <c r="CC1435" s="32"/>
      <c r="CD1435" s="32"/>
      <c r="CE1435" s="32"/>
      <c r="CF1435" s="32"/>
      <c r="CG1435" s="32"/>
      <c r="CH1435" s="32"/>
      <c r="CI1435" s="32"/>
      <c r="CJ1435" s="32"/>
      <c r="CK1435" s="32"/>
      <c r="CL1435" s="32"/>
      <c r="CM1435" s="32"/>
      <c r="CN1435" s="32"/>
      <c r="CO1435" s="32"/>
      <c r="CP1435" s="32"/>
      <c r="CQ1435" s="32"/>
      <c r="CR1435" s="32"/>
      <c r="CS1435" s="32"/>
      <c r="CT1435" s="32"/>
      <c r="CU1435" s="32"/>
      <c r="CV1435" s="32"/>
      <c r="CW1435" s="32"/>
    </row>
    <row r="1436" spans="15:101" s="26" customFormat="1" x14ac:dyDescent="0.3">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c r="CP1436" s="32"/>
      <c r="CQ1436" s="32"/>
      <c r="CR1436" s="32"/>
      <c r="CS1436" s="32"/>
      <c r="CT1436" s="32"/>
      <c r="CU1436" s="32"/>
      <c r="CV1436" s="32"/>
      <c r="CW1436" s="32"/>
    </row>
    <row r="1437" spans="15:101" s="26" customFormat="1" x14ac:dyDescent="0.3">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c r="CP1437" s="32"/>
      <c r="CQ1437" s="32"/>
      <c r="CR1437" s="32"/>
      <c r="CS1437" s="32"/>
      <c r="CT1437" s="32"/>
      <c r="CU1437" s="32"/>
      <c r="CV1437" s="32"/>
      <c r="CW1437" s="32"/>
    </row>
    <row r="1438" spans="15:101" s="26" customFormat="1" x14ac:dyDescent="0.3">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row>
    <row r="1439" spans="15:101" s="26" customFormat="1" x14ac:dyDescent="0.3">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32"/>
      <c r="BN1439" s="32"/>
      <c r="BO1439" s="32"/>
      <c r="BP1439" s="32"/>
      <c r="BQ1439" s="32"/>
      <c r="BR1439" s="32"/>
      <c r="BS1439" s="32"/>
      <c r="BT1439" s="32"/>
      <c r="BU1439" s="32"/>
      <c r="BV1439" s="32"/>
      <c r="BW1439" s="32"/>
      <c r="BX1439" s="32"/>
      <c r="BY1439" s="32"/>
      <c r="BZ1439" s="32"/>
      <c r="CA1439" s="32"/>
      <c r="CB1439" s="32"/>
      <c r="CC1439" s="32"/>
      <c r="CD1439" s="32"/>
      <c r="CE1439" s="32"/>
      <c r="CF1439" s="32"/>
      <c r="CG1439" s="32"/>
      <c r="CH1439" s="32"/>
      <c r="CI1439" s="32"/>
      <c r="CJ1439" s="32"/>
      <c r="CK1439" s="32"/>
      <c r="CL1439" s="32"/>
      <c r="CM1439" s="32"/>
      <c r="CN1439" s="32"/>
      <c r="CO1439" s="32"/>
      <c r="CP1439" s="32"/>
      <c r="CQ1439" s="32"/>
      <c r="CR1439" s="32"/>
      <c r="CS1439" s="32"/>
      <c r="CT1439" s="32"/>
      <c r="CU1439" s="32"/>
      <c r="CV1439" s="32"/>
      <c r="CW1439" s="32"/>
    </row>
    <row r="1440" spans="15:101" s="26" customFormat="1" x14ac:dyDescent="0.3">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32"/>
      <c r="BN1440" s="32"/>
      <c r="BO1440" s="32"/>
      <c r="BP1440" s="32"/>
      <c r="BQ1440" s="32"/>
      <c r="BR1440" s="32"/>
      <c r="BS1440" s="32"/>
      <c r="BT1440" s="32"/>
      <c r="BU1440" s="32"/>
      <c r="BV1440" s="32"/>
      <c r="BW1440" s="32"/>
      <c r="BX1440" s="32"/>
      <c r="BY1440" s="32"/>
      <c r="BZ1440" s="32"/>
      <c r="CA1440" s="32"/>
      <c r="CB1440" s="32"/>
      <c r="CC1440" s="32"/>
      <c r="CD1440" s="32"/>
      <c r="CE1440" s="32"/>
      <c r="CF1440" s="32"/>
      <c r="CG1440" s="32"/>
      <c r="CH1440" s="32"/>
      <c r="CI1440" s="32"/>
      <c r="CJ1440" s="32"/>
      <c r="CK1440" s="32"/>
      <c r="CL1440" s="32"/>
      <c r="CM1440" s="32"/>
      <c r="CN1440" s="32"/>
      <c r="CO1440" s="32"/>
      <c r="CP1440" s="32"/>
      <c r="CQ1440" s="32"/>
      <c r="CR1440" s="32"/>
      <c r="CS1440" s="32"/>
      <c r="CT1440" s="32"/>
      <c r="CU1440" s="32"/>
      <c r="CV1440" s="32"/>
      <c r="CW1440" s="32"/>
    </row>
    <row r="1441" spans="15:101" s="26" customFormat="1" x14ac:dyDescent="0.3">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2"/>
      <c r="CO1441" s="32"/>
      <c r="CP1441" s="32"/>
      <c r="CQ1441" s="32"/>
      <c r="CR1441" s="32"/>
      <c r="CS1441" s="32"/>
      <c r="CT1441" s="32"/>
      <c r="CU1441" s="32"/>
      <c r="CV1441" s="32"/>
      <c r="CW1441" s="32"/>
    </row>
    <row r="1442" spans="15:101" s="26" customFormat="1" x14ac:dyDescent="0.3">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32"/>
      <c r="BN1442" s="32"/>
      <c r="BO1442" s="32"/>
      <c r="BP1442" s="32"/>
      <c r="BQ1442" s="32"/>
      <c r="BR1442" s="32"/>
      <c r="BS1442" s="32"/>
      <c r="BT1442" s="32"/>
      <c r="BU1442" s="32"/>
      <c r="BV1442" s="32"/>
      <c r="BW1442" s="32"/>
      <c r="BX1442" s="32"/>
      <c r="BY1442" s="32"/>
      <c r="BZ1442" s="32"/>
      <c r="CA1442" s="32"/>
      <c r="CB1442" s="32"/>
      <c r="CC1442" s="32"/>
      <c r="CD1442" s="32"/>
      <c r="CE1442" s="32"/>
      <c r="CF1442" s="32"/>
      <c r="CG1442" s="32"/>
      <c r="CH1442" s="32"/>
      <c r="CI1442" s="32"/>
      <c r="CJ1442" s="32"/>
      <c r="CK1442" s="32"/>
      <c r="CL1442" s="32"/>
      <c r="CM1442" s="32"/>
      <c r="CN1442" s="32"/>
      <c r="CO1442" s="32"/>
      <c r="CP1442" s="32"/>
      <c r="CQ1442" s="32"/>
      <c r="CR1442" s="32"/>
      <c r="CS1442" s="32"/>
      <c r="CT1442" s="32"/>
      <c r="CU1442" s="32"/>
      <c r="CV1442" s="32"/>
      <c r="CW1442" s="32"/>
    </row>
    <row r="1443" spans="15:101" s="26" customFormat="1" x14ac:dyDescent="0.3">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32"/>
      <c r="BN1443" s="32"/>
      <c r="BO1443" s="32"/>
      <c r="BP1443" s="32"/>
      <c r="BQ1443" s="32"/>
      <c r="BR1443" s="32"/>
      <c r="BS1443" s="32"/>
      <c r="BT1443" s="32"/>
      <c r="BU1443" s="32"/>
      <c r="BV1443" s="32"/>
      <c r="BW1443" s="32"/>
      <c r="BX1443" s="32"/>
      <c r="BY1443" s="32"/>
      <c r="BZ1443" s="32"/>
      <c r="CA1443" s="32"/>
      <c r="CB1443" s="32"/>
      <c r="CC1443" s="32"/>
      <c r="CD1443" s="32"/>
      <c r="CE1443" s="32"/>
      <c r="CF1443" s="32"/>
      <c r="CG1443" s="32"/>
      <c r="CH1443" s="32"/>
      <c r="CI1443" s="32"/>
      <c r="CJ1443" s="32"/>
      <c r="CK1443" s="32"/>
      <c r="CL1443" s="32"/>
      <c r="CM1443" s="32"/>
      <c r="CN1443" s="32"/>
      <c r="CO1443" s="32"/>
      <c r="CP1443" s="32"/>
      <c r="CQ1443" s="32"/>
      <c r="CR1443" s="32"/>
      <c r="CS1443" s="32"/>
      <c r="CT1443" s="32"/>
      <c r="CU1443" s="32"/>
      <c r="CV1443" s="32"/>
      <c r="CW1443" s="32"/>
    </row>
    <row r="1444" spans="15:101" s="26" customFormat="1" x14ac:dyDescent="0.3">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32"/>
      <c r="BN1444" s="32"/>
      <c r="BO1444" s="32"/>
      <c r="BP1444" s="32"/>
      <c r="BQ1444" s="32"/>
      <c r="BR1444" s="32"/>
      <c r="BS1444" s="32"/>
      <c r="BT1444" s="32"/>
      <c r="BU1444" s="32"/>
      <c r="BV1444" s="32"/>
      <c r="BW1444" s="32"/>
      <c r="BX1444" s="32"/>
      <c r="BY1444" s="32"/>
      <c r="BZ1444" s="32"/>
      <c r="CA1444" s="32"/>
      <c r="CB1444" s="32"/>
      <c r="CC1444" s="32"/>
      <c r="CD1444" s="32"/>
      <c r="CE1444" s="32"/>
      <c r="CF1444" s="32"/>
      <c r="CG1444" s="32"/>
      <c r="CH1444" s="32"/>
      <c r="CI1444" s="32"/>
      <c r="CJ1444" s="32"/>
      <c r="CK1444" s="32"/>
      <c r="CL1444" s="32"/>
      <c r="CM1444" s="32"/>
      <c r="CN1444" s="32"/>
      <c r="CO1444" s="32"/>
      <c r="CP1444" s="32"/>
      <c r="CQ1444" s="32"/>
      <c r="CR1444" s="32"/>
      <c r="CS1444" s="32"/>
      <c r="CT1444" s="32"/>
      <c r="CU1444" s="32"/>
      <c r="CV1444" s="32"/>
      <c r="CW1444" s="32"/>
    </row>
    <row r="1445" spans="15:101" s="26" customFormat="1" x14ac:dyDescent="0.3">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32"/>
      <c r="BN1445" s="32"/>
      <c r="BO1445" s="32"/>
      <c r="BP1445" s="32"/>
      <c r="BQ1445" s="32"/>
      <c r="BR1445" s="32"/>
      <c r="BS1445" s="32"/>
      <c r="BT1445" s="32"/>
      <c r="BU1445" s="32"/>
      <c r="BV1445" s="32"/>
      <c r="BW1445" s="32"/>
      <c r="BX1445" s="32"/>
      <c r="BY1445" s="32"/>
      <c r="BZ1445" s="32"/>
      <c r="CA1445" s="32"/>
      <c r="CB1445" s="32"/>
      <c r="CC1445" s="32"/>
      <c r="CD1445" s="32"/>
      <c r="CE1445" s="32"/>
      <c r="CF1445" s="32"/>
      <c r="CG1445" s="32"/>
      <c r="CH1445" s="32"/>
      <c r="CI1445" s="32"/>
      <c r="CJ1445" s="32"/>
      <c r="CK1445" s="32"/>
      <c r="CL1445" s="32"/>
      <c r="CM1445" s="32"/>
      <c r="CN1445" s="32"/>
      <c r="CO1445" s="32"/>
      <c r="CP1445" s="32"/>
      <c r="CQ1445" s="32"/>
      <c r="CR1445" s="32"/>
      <c r="CS1445" s="32"/>
      <c r="CT1445" s="32"/>
      <c r="CU1445" s="32"/>
      <c r="CV1445" s="32"/>
      <c r="CW1445" s="32"/>
    </row>
    <row r="1446" spans="15:101" s="26" customFormat="1" x14ac:dyDescent="0.3">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row>
    <row r="1447" spans="15:101" s="26" customFormat="1" x14ac:dyDescent="0.3">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32"/>
      <c r="BN1447" s="32"/>
      <c r="BO1447" s="32"/>
      <c r="BP1447" s="32"/>
      <c r="BQ1447" s="32"/>
      <c r="BR1447" s="32"/>
      <c r="BS1447" s="32"/>
      <c r="BT1447" s="32"/>
      <c r="BU1447" s="32"/>
      <c r="BV1447" s="32"/>
      <c r="BW1447" s="32"/>
      <c r="BX1447" s="32"/>
      <c r="BY1447" s="32"/>
      <c r="BZ1447" s="32"/>
      <c r="CA1447" s="32"/>
      <c r="CB1447" s="32"/>
      <c r="CC1447" s="32"/>
      <c r="CD1447" s="32"/>
      <c r="CE1447" s="32"/>
      <c r="CF1447" s="32"/>
      <c r="CG1447" s="32"/>
      <c r="CH1447" s="32"/>
      <c r="CI1447" s="32"/>
      <c r="CJ1447" s="32"/>
      <c r="CK1447" s="32"/>
      <c r="CL1447" s="32"/>
      <c r="CM1447" s="32"/>
      <c r="CN1447" s="32"/>
      <c r="CO1447" s="32"/>
      <c r="CP1447" s="32"/>
      <c r="CQ1447" s="32"/>
      <c r="CR1447" s="32"/>
      <c r="CS1447" s="32"/>
      <c r="CT1447" s="32"/>
      <c r="CU1447" s="32"/>
      <c r="CV1447" s="32"/>
      <c r="CW1447" s="32"/>
    </row>
    <row r="1448" spans="15:101" s="26" customFormat="1" x14ac:dyDescent="0.3">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32"/>
      <c r="BN1448" s="32"/>
      <c r="BO1448" s="32"/>
      <c r="BP1448" s="32"/>
      <c r="BQ1448" s="32"/>
      <c r="BR1448" s="32"/>
      <c r="BS1448" s="32"/>
      <c r="BT1448" s="32"/>
      <c r="BU1448" s="32"/>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row>
    <row r="1449" spans="15:101" s="26" customFormat="1" x14ac:dyDescent="0.3">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32"/>
      <c r="BN1449" s="32"/>
      <c r="BO1449" s="32"/>
      <c r="BP1449" s="32"/>
      <c r="BQ1449" s="32"/>
      <c r="BR1449" s="32"/>
      <c r="BS1449" s="32"/>
      <c r="BT1449" s="32"/>
      <c r="BU1449" s="32"/>
      <c r="BV1449" s="32"/>
      <c r="BW1449" s="32"/>
      <c r="BX1449" s="32"/>
      <c r="BY1449" s="32"/>
      <c r="BZ1449" s="32"/>
      <c r="CA1449" s="32"/>
      <c r="CB1449" s="32"/>
      <c r="CC1449" s="32"/>
      <c r="CD1449" s="32"/>
      <c r="CE1449" s="32"/>
      <c r="CF1449" s="32"/>
      <c r="CG1449" s="32"/>
      <c r="CH1449" s="32"/>
      <c r="CI1449" s="32"/>
      <c r="CJ1449" s="32"/>
      <c r="CK1449" s="32"/>
      <c r="CL1449" s="32"/>
      <c r="CM1449" s="32"/>
      <c r="CN1449" s="32"/>
      <c r="CO1449" s="32"/>
      <c r="CP1449" s="32"/>
      <c r="CQ1449" s="32"/>
      <c r="CR1449" s="32"/>
      <c r="CS1449" s="32"/>
      <c r="CT1449" s="32"/>
      <c r="CU1449" s="32"/>
      <c r="CV1449" s="32"/>
      <c r="CW1449" s="32"/>
    </row>
    <row r="1450" spans="15:101" s="26" customFormat="1" x14ac:dyDescent="0.3">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32"/>
      <c r="BN1450" s="32"/>
      <c r="BO1450" s="32"/>
      <c r="BP1450" s="32"/>
      <c r="BQ1450" s="32"/>
      <c r="BR1450" s="32"/>
      <c r="BS1450" s="32"/>
      <c r="BT1450" s="32"/>
      <c r="BU1450" s="32"/>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row>
    <row r="1451" spans="15:101" s="26" customFormat="1" x14ac:dyDescent="0.3">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row>
    <row r="1452" spans="15:101" s="26" customFormat="1" x14ac:dyDescent="0.3">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32"/>
      <c r="BN1452" s="32"/>
      <c r="BO1452" s="32"/>
      <c r="BP1452" s="32"/>
      <c r="BQ1452" s="32"/>
      <c r="BR1452" s="32"/>
      <c r="BS1452" s="32"/>
      <c r="BT1452" s="32"/>
      <c r="BU1452" s="32"/>
      <c r="BV1452" s="32"/>
      <c r="BW1452" s="32"/>
      <c r="BX1452" s="32"/>
      <c r="BY1452" s="32"/>
      <c r="BZ1452" s="32"/>
      <c r="CA1452" s="32"/>
      <c r="CB1452" s="32"/>
      <c r="CC1452" s="32"/>
      <c r="CD1452" s="32"/>
      <c r="CE1452" s="32"/>
      <c r="CF1452" s="32"/>
      <c r="CG1452" s="32"/>
      <c r="CH1452" s="32"/>
      <c r="CI1452" s="32"/>
      <c r="CJ1452" s="32"/>
      <c r="CK1452" s="32"/>
      <c r="CL1452" s="32"/>
      <c r="CM1452" s="32"/>
      <c r="CN1452" s="32"/>
      <c r="CO1452" s="32"/>
      <c r="CP1452" s="32"/>
      <c r="CQ1452" s="32"/>
      <c r="CR1452" s="32"/>
      <c r="CS1452" s="32"/>
      <c r="CT1452" s="32"/>
      <c r="CU1452" s="32"/>
      <c r="CV1452" s="32"/>
      <c r="CW1452" s="32"/>
    </row>
    <row r="1453" spans="15:101" s="26" customFormat="1" x14ac:dyDescent="0.3">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32"/>
      <c r="BN1453" s="32"/>
      <c r="BO1453" s="32"/>
      <c r="BP1453" s="32"/>
      <c r="BQ1453" s="32"/>
      <c r="BR1453" s="32"/>
      <c r="BS1453" s="32"/>
      <c r="BT1453" s="32"/>
      <c r="BU1453" s="32"/>
      <c r="BV1453" s="32"/>
      <c r="BW1453" s="32"/>
      <c r="BX1453" s="32"/>
      <c r="BY1453" s="32"/>
      <c r="BZ1453" s="32"/>
      <c r="CA1453" s="32"/>
      <c r="CB1453" s="32"/>
      <c r="CC1453" s="32"/>
      <c r="CD1453" s="32"/>
      <c r="CE1453" s="32"/>
      <c r="CF1453" s="32"/>
      <c r="CG1453" s="32"/>
      <c r="CH1453" s="32"/>
      <c r="CI1453" s="32"/>
      <c r="CJ1453" s="32"/>
      <c r="CK1453" s="32"/>
      <c r="CL1453" s="32"/>
      <c r="CM1453" s="32"/>
      <c r="CN1453" s="32"/>
      <c r="CO1453" s="32"/>
      <c r="CP1453" s="32"/>
      <c r="CQ1453" s="32"/>
      <c r="CR1453" s="32"/>
      <c r="CS1453" s="32"/>
      <c r="CT1453" s="32"/>
      <c r="CU1453" s="32"/>
      <c r="CV1453" s="32"/>
      <c r="CW1453" s="32"/>
    </row>
    <row r="1454" spans="15:101" s="26" customFormat="1" x14ac:dyDescent="0.3">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row>
    <row r="1455" spans="15:101" s="26" customFormat="1" x14ac:dyDescent="0.3">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c r="CP1455" s="32"/>
      <c r="CQ1455" s="32"/>
      <c r="CR1455" s="32"/>
      <c r="CS1455" s="32"/>
      <c r="CT1455" s="32"/>
      <c r="CU1455" s="32"/>
      <c r="CV1455" s="32"/>
      <c r="CW1455" s="32"/>
    </row>
    <row r="1456" spans="15:101" s="26" customFormat="1" x14ac:dyDescent="0.3">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32"/>
      <c r="BN1456" s="32"/>
      <c r="BO1456" s="32"/>
      <c r="BP1456" s="32"/>
      <c r="BQ1456" s="32"/>
      <c r="BR1456" s="32"/>
      <c r="BS1456" s="32"/>
      <c r="BT1456" s="32"/>
      <c r="BU1456" s="32"/>
      <c r="BV1456" s="32"/>
      <c r="BW1456" s="32"/>
      <c r="BX1456" s="32"/>
      <c r="BY1456" s="32"/>
      <c r="BZ1456" s="32"/>
      <c r="CA1456" s="32"/>
      <c r="CB1456" s="32"/>
      <c r="CC1456" s="32"/>
      <c r="CD1456" s="32"/>
      <c r="CE1456" s="32"/>
      <c r="CF1456" s="32"/>
      <c r="CG1456" s="32"/>
      <c r="CH1456" s="32"/>
      <c r="CI1456" s="32"/>
      <c r="CJ1456" s="32"/>
      <c r="CK1456" s="32"/>
      <c r="CL1456" s="32"/>
      <c r="CM1456" s="32"/>
      <c r="CN1456" s="32"/>
      <c r="CO1456" s="32"/>
      <c r="CP1456" s="32"/>
      <c r="CQ1456" s="32"/>
      <c r="CR1456" s="32"/>
      <c r="CS1456" s="32"/>
      <c r="CT1456" s="32"/>
      <c r="CU1456" s="32"/>
      <c r="CV1456" s="32"/>
      <c r="CW1456" s="32"/>
    </row>
    <row r="1457" spans="15:101" s="26" customFormat="1" x14ac:dyDescent="0.3">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32"/>
      <c r="BN1457" s="32"/>
      <c r="BO1457" s="32"/>
      <c r="BP1457" s="32"/>
      <c r="BQ1457" s="32"/>
      <c r="BR1457" s="32"/>
      <c r="BS1457" s="32"/>
      <c r="BT1457" s="32"/>
      <c r="BU1457" s="32"/>
      <c r="BV1457" s="32"/>
      <c r="BW1457" s="32"/>
      <c r="BX1457" s="32"/>
      <c r="BY1457" s="32"/>
      <c r="BZ1457" s="32"/>
      <c r="CA1457" s="32"/>
      <c r="CB1457" s="32"/>
      <c r="CC1457" s="32"/>
      <c r="CD1457" s="32"/>
      <c r="CE1457" s="32"/>
      <c r="CF1457" s="32"/>
      <c r="CG1457" s="32"/>
      <c r="CH1457" s="32"/>
      <c r="CI1457" s="32"/>
      <c r="CJ1457" s="32"/>
      <c r="CK1457" s="32"/>
      <c r="CL1457" s="32"/>
      <c r="CM1457" s="32"/>
      <c r="CN1457" s="32"/>
      <c r="CO1457" s="32"/>
      <c r="CP1457" s="32"/>
      <c r="CQ1457" s="32"/>
      <c r="CR1457" s="32"/>
      <c r="CS1457" s="32"/>
      <c r="CT1457" s="32"/>
      <c r="CU1457" s="32"/>
      <c r="CV1457" s="32"/>
      <c r="CW1457" s="32"/>
    </row>
    <row r="1458" spans="15:101" s="26" customFormat="1" x14ac:dyDescent="0.3">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32"/>
      <c r="BN1458" s="32"/>
      <c r="BO1458" s="32"/>
      <c r="BP1458" s="32"/>
      <c r="BQ1458" s="32"/>
      <c r="BR1458" s="32"/>
      <c r="BS1458" s="32"/>
      <c r="BT1458" s="32"/>
      <c r="BU1458" s="32"/>
      <c r="BV1458" s="32"/>
      <c r="BW1458" s="32"/>
      <c r="BX1458" s="32"/>
      <c r="BY1458" s="32"/>
      <c r="BZ1458" s="32"/>
      <c r="CA1458" s="32"/>
      <c r="CB1458" s="32"/>
      <c r="CC1458" s="32"/>
      <c r="CD1458" s="32"/>
      <c r="CE1458" s="32"/>
      <c r="CF1458" s="32"/>
      <c r="CG1458" s="32"/>
      <c r="CH1458" s="32"/>
      <c r="CI1458" s="32"/>
      <c r="CJ1458" s="32"/>
      <c r="CK1458" s="32"/>
      <c r="CL1458" s="32"/>
      <c r="CM1458" s="32"/>
      <c r="CN1458" s="32"/>
      <c r="CO1458" s="32"/>
      <c r="CP1458" s="32"/>
      <c r="CQ1458" s="32"/>
      <c r="CR1458" s="32"/>
      <c r="CS1458" s="32"/>
      <c r="CT1458" s="32"/>
      <c r="CU1458" s="32"/>
      <c r="CV1458" s="32"/>
      <c r="CW1458" s="32"/>
    </row>
    <row r="1459" spans="15:101" s="26" customFormat="1" x14ac:dyDescent="0.3">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32"/>
      <c r="BN1459" s="32"/>
      <c r="BO1459" s="32"/>
      <c r="BP1459" s="32"/>
      <c r="BQ1459" s="32"/>
      <c r="BR1459" s="32"/>
      <c r="BS1459" s="32"/>
      <c r="BT1459" s="32"/>
      <c r="BU1459" s="32"/>
      <c r="BV1459" s="32"/>
      <c r="BW1459" s="32"/>
      <c r="BX1459" s="32"/>
      <c r="BY1459" s="32"/>
      <c r="BZ1459" s="32"/>
      <c r="CA1459" s="32"/>
      <c r="CB1459" s="32"/>
      <c r="CC1459" s="32"/>
      <c r="CD1459" s="32"/>
      <c r="CE1459" s="32"/>
      <c r="CF1459" s="32"/>
      <c r="CG1459" s="32"/>
      <c r="CH1459" s="32"/>
      <c r="CI1459" s="32"/>
      <c r="CJ1459" s="32"/>
      <c r="CK1459" s="32"/>
      <c r="CL1459" s="32"/>
      <c r="CM1459" s="32"/>
      <c r="CN1459" s="32"/>
      <c r="CO1459" s="32"/>
      <c r="CP1459" s="32"/>
      <c r="CQ1459" s="32"/>
      <c r="CR1459" s="32"/>
      <c r="CS1459" s="32"/>
      <c r="CT1459" s="32"/>
      <c r="CU1459" s="32"/>
      <c r="CV1459" s="32"/>
      <c r="CW1459" s="32"/>
    </row>
    <row r="1460" spans="15:101" s="26" customFormat="1" x14ac:dyDescent="0.3">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2"/>
      <c r="CO1460" s="32"/>
      <c r="CP1460" s="32"/>
      <c r="CQ1460" s="32"/>
      <c r="CR1460" s="32"/>
      <c r="CS1460" s="32"/>
      <c r="CT1460" s="32"/>
      <c r="CU1460" s="32"/>
      <c r="CV1460" s="32"/>
      <c r="CW1460" s="32"/>
    </row>
    <row r="1461" spans="15:101" s="26" customFormat="1" x14ac:dyDescent="0.3">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32"/>
      <c r="BN1461" s="32"/>
      <c r="BO1461" s="32"/>
      <c r="BP1461" s="32"/>
      <c r="BQ1461" s="32"/>
      <c r="BR1461" s="32"/>
      <c r="BS1461" s="32"/>
      <c r="BT1461" s="32"/>
      <c r="BU1461" s="32"/>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row>
    <row r="1462" spans="15:101" s="26" customFormat="1" x14ac:dyDescent="0.3">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row>
    <row r="1463" spans="15:101" s="26" customFormat="1" x14ac:dyDescent="0.3">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c r="CP1463" s="32"/>
      <c r="CQ1463" s="32"/>
      <c r="CR1463" s="32"/>
      <c r="CS1463" s="32"/>
      <c r="CT1463" s="32"/>
      <c r="CU1463" s="32"/>
      <c r="CV1463" s="32"/>
      <c r="CW1463" s="32"/>
    </row>
    <row r="1464" spans="15:101" s="26" customFormat="1" x14ac:dyDescent="0.3">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c r="CP1464" s="32"/>
      <c r="CQ1464" s="32"/>
      <c r="CR1464" s="32"/>
      <c r="CS1464" s="32"/>
      <c r="CT1464" s="32"/>
      <c r="CU1464" s="32"/>
      <c r="CV1464" s="32"/>
      <c r="CW1464" s="32"/>
    </row>
    <row r="1465" spans="15:101" s="26" customFormat="1" x14ac:dyDescent="0.3">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32"/>
      <c r="BN1465" s="32"/>
      <c r="BO1465" s="32"/>
      <c r="BP1465" s="32"/>
      <c r="BQ1465" s="32"/>
      <c r="BR1465" s="32"/>
      <c r="BS1465" s="32"/>
      <c r="BT1465" s="32"/>
      <c r="BU1465" s="32"/>
      <c r="BV1465" s="32"/>
      <c r="BW1465" s="32"/>
      <c r="BX1465" s="32"/>
      <c r="BY1465" s="32"/>
      <c r="BZ1465" s="32"/>
      <c r="CA1465" s="32"/>
      <c r="CB1465" s="32"/>
      <c r="CC1465" s="32"/>
      <c r="CD1465" s="32"/>
      <c r="CE1465" s="32"/>
      <c r="CF1465" s="32"/>
      <c r="CG1465" s="32"/>
      <c r="CH1465" s="32"/>
      <c r="CI1465" s="32"/>
      <c r="CJ1465" s="32"/>
      <c r="CK1465" s="32"/>
      <c r="CL1465" s="32"/>
      <c r="CM1465" s="32"/>
      <c r="CN1465" s="32"/>
      <c r="CO1465" s="32"/>
      <c r="CP1465" s="32"/>
      <c r="CQ1465" s="32"/>
      <c r="CR1465" s="32"/>
      <c r="CS1465" s="32"/>
      <c r="CT1465" s="32"/>
      <c r="CU1465" s="32"/>
      <c r="CV1465" s="32"/>
      <c r="CW1465" s="32"/>
    </row>
    <row r="1466" spans="15:101" s="26" customFormat="1" x14ac:dyDescent="0.3">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32"/>
      <c r="BN1466" s="32"/>
      <c r="BO1466" s="32"/>
      <c r="BP1466" s="32"/>
      <c r="BQ1466" s="32"/>
      <c r="BR1466" s="32"/>
      <c r="BS1466" s="32"/>
      <c r="BT1466" s="32"/>
      <c r="BU1466" s="32"/>
      <c r="BV1466" s="32"/>
      <c r="BW1466" s="32"/>
      <c r="BX1466" s="32"/>
      <c r="BY1466" s="32"/>
      <c r="BZ1466" s="32"/>
      <c r="CA1466" s="32"/>
      <c r="CB1466" s="32"/>
      <c r="CC1466" s="32"/>
      <c r="CD1466" s="32"/>
      <c r="CE1466" s="32"/>
      <c r="CF1466" s="32"/>
      <c r="CG1466" s="32"/>
      <c r="CH1466" s="32"/>
      <c r="CI1466" s="32"/>
      <c r="CJ1466" s="32"/>
      <c r="CK1466" s="32"/>
      <c r="CL1466" s="32"/>
      <c r="CM1466" s="32"/>
      <c r="CN1466" s="32"/>
      <c r="CO1466" s="32"/>
      <c r="CP1466" s="32"/>
      <c r="CQ1466" s="32"/>
      <c r="CR1466" s="32"/>
      <c r="CS1466" s="32"/>
      <c r="CT1466" s="32"/>
      <c r="CU1466" s="32"/>
      <c r="CV1466" s="32"/>
      <c r="CW1466" s="32"/>
    </row>
    <row r="1467" spans="15:101" s="26" customFormat="1" x14ac:dyDescent="0.3">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32"/>
      <c r="BN1467" s="32"/>
      <c r="BO1467" s="32"/>
      <c r="BP1467" s="32"/>
      <c r="BQ1467" s="32"/>
      <c r="BR1467" s="32"/>
      <c r="BS1467" s="32"/>
      <c r="BT1467" s="32"/>
      <c r="BU1467" s="32"/>
      <c r="BV1467" s="32"/>
      <c r="BW1467" s="32"/>
      <c r="BX1467" s="32"/>
      <c r="BY1467" s="32"/>
      <c r="BZ1467" s="32"/>
      <c r="CA1467" s="32"/>
      <c r="CB1467" s="32"/>
      <c r="CC1467" s="32"/>
      <c r="CD1467" s="32"/>
      <c r="CE1467" s="32"/>
      <c r="CF1467" s="32"/>
      <c r="CG1467" s="32"/>
      <c r="CH1467" s="32"/>
      <c r="CI1467" s="32"/>
      <c r="CJ1467" s="32"/>
      <c r="CK1467" s="32"/>
      <c r="CL1467" s="32"/>
      <c r="CM1467" s="32"/>
      <c r="CN1467" s="32"/>
      <c r="CO1467" s="32"/>
      <c r="CP1467" s="32"/>
      <c r="CQ1467" s="32"/>
      <c r="CR1467" s="32"/>
      <c r="CS1467" s="32"/>
      <c r="CT1467" s="32"/>
      <c r="CU1467" s="32"/>
      <c r="CV1467" s="32"/>
      <c r="CW1467" s="32"/>
    </row>
    <row r="1468" spans="15:101" s="26" customFormat="1" x14ac:dyDescent="0.3">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32"/>
      <c r="BN1468" s="32"/>
      <c r="BO1468" s="32"/>
      <c r="BP1468" s="32"/>
      <c r="BQ1468" s="32"/>
      <c r="BR1468" s="32"/>
      <c r="BS1468" s="32"/>
      <c r="BT1468" s="32"/>
      <c r="BU1468" s="32"/>
      <c r="BV1468" s="32"/>
      <c r="BW1468" s="32"/>
      <c r="BX1468" s="32"/>
      <c r="BY1468" s="32"/>
      <c r="BZ1468" s="32"/>
      <c r="CA1468" s="32"/>
      <c r="CB1468" s="32"/>
      <c r="CC1468" s="32"/>
      <c r="CD1468" s="32"/>
      <c r="CE1468" s="32"/>
      <c r="CF1468" s="32"/>
      <c r="CG1468" s="32"/>
      <c r="CH1468" s="32"/>
      <c r="CI1468" s="32"/>
      <c r="CJ1468" s="32"/>
      <c r="CK1468" s="32"/>
      <c r="CL1468" s="32"/>
      <c r="CM1468" s="32"/>
      <c r="CN1468" s="32"/>
      <c r="CO1468" s="32"/>
      <c r="CP1468" s="32"/>
      <c r="CQ1468" s="32"/>
      <c r="CR1468" s="32"/>
      <c r="CS1468" s="32"/>
      <c r="CT1468" s="32"/>
      <c r="CU1468" s="32"/>
      <c r="CV1468" s="32"/>
      <c r="CW1468" s="32"/>
    </row>
    <row r="1469" spans="15:101" s="26" customFormat="1" x14ac:dyDescent="0.3">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32"/>
      <c r="BN1469" s="32"/>
      <c r="BO1469" s="32"/>
      <c r="BP1469" s="32"/>
      <c r="BQ1469" s="32"/>
      <c r="BR1469" s="32"/>
      <c r="BS1469" s="32"/>
      <c r="BT1469" s="32"/>
      <c r="BU1469" s="32"/>
      <c r="BV1469" s="32"/>
      <c r="BW1469" s="32"/>
      <c r="BX1469" s="32"/>
      <c r="BY1469" s="32"/>
      <c r="BZ1469" s="32"/>
      <c r="CA1469" s="32"/>
      <c r="CB1469" s="32"/>
      <c r="CC1469" s="32"/>
      <c r="CD1469" s="32"/>
      <c r="CE1469" s="32"/>
      <c r="CF1469" s="32"/>
      <c r="CG1469" s="32"/>
      <c r="CH1469" s="32"/>
      <c r="CI1469" s="32"/>
      <c r="CJ1469" s="32"/>
      <c r="CK1469" s="32"/>
      <c r="CL1469" s="32"/>
      <c r="CM1469" s="32"/>
      <c r="CN1469" s="32"/>
      <c r="CO1469" s="32"/>
      <c r="CP1469" s="32"/>
      <c r="CQ1469" s="32"/>
      <c r="CR1469" s="32"/>
      <c r="CS1469" s="32"/>
      <c r="CT1469" s="32"/>
      <c r="CU1469" s="32"/>
      <c r="CV1469" s="32"/>
      <c r="CW1469" s="32"/>
    </row>
    <row r="1470" spans="15:101" s="26" customFormat="1" x14ac:dyDescent="0.3">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row>
    <row r="1471" spans="15:101" s="26" customFormat="1" x14ac:dyDescent="0.3">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32"/>
      <c r="BN1471" s="32"/>
      <c r="BO1471" s="32"/>
      <c r="BP1471" s="32"/>
      <c r="BQ1471" s="32"/>
      <c r="BR1471" s="32"/>
      <c r="BS1471" s="32"/>
      <c r="BT1471" s="32"/>
      <c r="BU1471" s="32"/>
      <c r="BV1471" s="32"/>
      <c r="BW1471" s="32"/>
      <c r="BX1471" s="32"/>
      <c r="BY1471" s="32"/>
      <c r="BZ1471" s="32"/>
      <c r="CA1471" s="32"/>
      <c r="CB1471" s="32"/>
      <c r="CC1471" s="32"/>
      <c r="CD1471" s="32"/>
      <c r="CE1471" s="32"/>
      <c r="CF1471" s="32"/>
      <c r="CG1471" s="32"/>
      <c r="CH1471" s="32"/>
      <c r="CI1471" s="32"/>
      <c r="CJ1471" s="32"/>
      <c r="CK1471" s="32"/>
      <c r="CL1471" s="32"/>
      <c r="CM1471" s="32"/>
      <c r="CN1471" s="32"/>
      <c r="CO1471" s="32"/>
      <c r="CP1471" s="32"/>
      <c r="CQ1471" s="32"/>
      <c r="CR1471" s="32"/>
      <c r="CS1471" s="32"/>
      <c r="CT1471" s="32"/>
      <c r="CU1471" s="32"/>
      <c r="CV1471" s="32"/>
      <c r="CW1471" s="32"/>
    </row>
    <row r="1472" spans="15:101" s="26" customFormat="1" x14ac:dyDescent="0.3">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32"/>
      <c r="BN1472" s="32"/>
      <c r="BO1472" s="32"/>
      <c r="BP1472" s="32"/>
      <c r="BQ1472" s="32"/>
      <c r="BR1472" s="32"/>
      <c r="BS1472" s="32"/>
      <c r="BT1472" s="32"/>
      <c r="BU1472" s="32"/>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row>
    <row r="1473" spans="15:101" s="26" customFormat="1" x14ac:dyDescent="0.3">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32"/>
      <c r="BN1473" s="32"/>
      <c r="BO1473" s="32"/>
      <c r="BP1473" s="32"/>
      <c r="BQ1473" s="32"/>
      <c r="BR1473" s="32"/>
      <c r="BS1473" s="32"/>
      <c r="BT1473" s="32"/>
      <c r="BU1473" s="32"/>
      <c r="BV1473" s="32"/>
      <c r="BW1473" s="32"/>
      <c r="BX1473" s="32"/>
      <c r="BY1473" s="32"/>
      <c r="BZ1473" s="32"/>
      <c r="CA1473" s="32"/>
      <c r="CB1473" s="32"/>
      <c r="CC1473" s="32"/>
      <c r="CD1473" s="32"/>
      <c r="CE1473" s="32"/>
      <c r="CF1473" s="32"/>
      <c r="CG1473" s="32"/>
      <c r="CH1473" s="32"/>
      <c r="CI1473" s="32"/>
      <c r="CJ1473" s="32"/>
      <c r="CK1473" s="32"/>
      <c r="CL1473" s="32"/>
      <c r="CM1473" s="32"/>
      <c r="CN1473" s="32"/>
      <c r="CO1473" s="32"/>
      <c r="CP1473" s="32"/>
      <c r="CQ1473" s="32"/>
      <c r="CR1473" s="32"/>
      <c r="CS1473" s="32"/>
      <c r="CT1473" s="32"/>
      <c r="CU1473" s="32"/>
      <c r="CV1473" s="32"/>
      <c r="CW1473" s="32"/>
    </row>
    <row r="1474" spans="15:101" s="26" customFormat="1" x14ac:dyDescent="0.3">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32"/>
      <c r="BN1474" s="32"/>
      <c r="BO1474" s="32"/>
      <c r="BP1474" s="32"/>
      <c r="BQ1474" s="32"/>
      <c r="BR1474" s="32"/>
      <c r="BS1474" s="32"/>
      <c r="BT1474" s="32"/>
      <c r="BU1474" s="32"/>
      <c r="BV1474" s="32"/>
      <c r="BW1474" s="32"/>
      <c r="BX1474" s="32"/>
      <c r="BY1474" s="32"/>
      <c r="BZ1474" s="32"/>
      <c r="CA1474" s="32"/>
      <c r="CB1474" s="32"/>
      <c r="CC1474" s="32"/>
      <c r="CD1474" s="32"/>
      <c r="CE1474" s="32"/>
      <c r="CF1474" s="32"/>
      <c r="CG1474" s="32"/>
      <c r="CH1474" s="32"/>
      <c r="CI1474" s="32"/>
      <c r="CJ1474" s="32"/>
      <c r="CK1474" s="32"/>
      <c r="CL1474" s="32"/>
      <c r="CM1474" s="32"/>
      <c r="CN1474" s="32"/>
      <c r="CO1474" s="32"/>
      <c r="CP1474" s="32"/>
      <c r="CQ1474" s="32"/>
      <c r="CR1474" s="32"/>
      <c r="CS1474" s="32"/>
      <c r="CT1474" s="32"/>
      <c r="CU1474" s="32"/>
      <c r="CV1474" s="32"/>
      <c r="CW1474" s="32"/>
    </row>
    <row r="1475" spans="15:101" s="26" customFormat="1" x14ac:dyDescent="0.3">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32"/>
      <c r="BN1475" s="32"/>
      <c r="BO1475" s="32"/>
      <c r="BP1475" s="32"/>
      <c r="BQ1475" s="32"/>
      <c r="BR1475" s="32"/>
      <c r="BS1475" s="32"/>
      <c r="BT1475" s="32"/>
      <c r="BU1475" s="32"/>
      <c r="BV1475" s="32"/>
      <c r="BW1475" s="32"/>
      <c r="BX1475" s="32"/>
      <c r="BY1475" s="32"/>
      <c r="BZ1475" s="32"/>
      <c r="CA1475" s="32"/>
      <c r="CB1475" s="32"/>
      <c r="CC1475" s="32"/>
      <c r="CD1475" s="32"/>
      <c r="CE1475" s="32"/>
      <c r="CF1475" s="32"/>
      <c r="CG1475" s="32"/>
      <c r="CH1475" s="32"/>
      <c r="CI1475" s="32"/>
      <c r="CJ1475" s="32"/>
      <c r="CK1475" s="32"/>
      <c r="CL1475" s="32"/>
      <c r="CM1475" s="32"/>
      <c r="CN1475" s="32"/>
      <c r="CO1475" s="32"/>
      <c r="CP1475" s="32"/>
      <c r="CQ1475" s="32"/>
      <c r="CR1475" s="32"/>
      <c r="CS1475" s="32"/>
      <c r="CT1475" s="32"/>
      <c r="CU1475" s="32"/>
      <c r="CV1475" s="32"/>
      <c r="CW1475" s="32"/>
    </row>
    <row r="1476" spans="15:101" s="26" customFormat="1" x14ac:dyDescent="0.3">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32"/>
      <c r="BN1476" s="32"/>
      <c r="BO1476" s="32"/>
      <c r="BP1476" s="32"/>
      <c r="BQ1476" s="32"/>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row>
    <row r="1477" spans="15:101" s="26" customFormat="1" x14ac:dyDescent="0.3">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32"/>
      <c r="BU1477" s="32"/>
      <c r="BV1477" s="32"/>
      <c r="BW1477" s="32"/>
      <c r="BX1477" s="32"/>
      <c r="BY1477" s="32"/>
      <c r="BZ1477" s="32"/>
      <c r="CA1477" s="32"/>
      <c r="CB1477" s="32"/>
      <c r="CC1477" s="32"/>
      <c r="CD1477" s="32"/>
      <c r="CE1477" s="32"/>
      <c r="CF1477" s="32"/>
      <c r="CG1477" s="32"/>
      <c r="CH1477" s="32"/>
      <c r="CI1477" s="32"/>
      <c r="CJ1477" s="32"/>
      <c r="CK1477" s="32"/>
      <c r="CL1477" s="32"/>
      <c r="CM1477" s="32"/>
      <c r="CN1477" s="32"/>
      <c r="CO1477" s="32"/>
      <c r="CP1477" s="32"/>
      <c r="CQ1477" s="32"/>
      <c r="CR1477" s="32"/>
      <c r="CS1477" s="32"/>
      <c r="CT1477" s="32"/>
      <c r="CU1477" s="32"/>
      <c r="CV1477" s="32"/>
      <c r="CW1477" s="32"/>
    </row>
    <row r="1478" spans="15:101" s="26" customFormat="1" x14ac:dyDescent="0.3">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row>
    <row r="1479" spans="15:101" s="26" customFormat="1" x14ac:dyDescent="0.3">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32"/>
      <c r="BN1479" s="32"/>
      <c r="BO1479" s="32"/>
      <c r="BP1479" s="32"/>
      <c r="BQ1479" s="32"/>
      <c r="BR1479" s="32"/>
      <c r="BS1479" s="32"/>
      <c r="BT1479" s="32"/>
      <c r="BU1479" s="32"/>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2"/>
      <c r="CS1479" s="32"/>
      <c r="CT1479" s="32"/>
      <c r="CU1479" s="32"/>
      <c r="CV1479" s="32"/>
      <c r="CW1479" s="32"/>
    </row>
    <row r="1480" spans="15:101" s="26" customFormat="1" x14ac:dyDescent="0.3">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32"/>
      <c r="BN1480" s="32"/>
      <c r="BO1480" s="32"/>
      <c r="BP1480" s="32"/>
      <c r="BQ1480" s="32"/>
      <c r="BR1480" s="32"/>
      <c r="BS1480" s="32"/>
      <c r="BT1480" s="32"/>
      <c r="BU1480" s="32"/>
      <c r="BV1480" s="32"/>
      <c r="BW1480" s="32"/>
      <c r="BX1480" s="32"/>
      <c r="BY1480" s="32"/>
      <c r="BZ1480" s="32"/>
      <c r="CA1480" s="32"/>
      <c r="CB1480" s="32"/>
      <c r="CC1480" s="32"/>
      <c r="CD1480" s="32"/>
      <c r="CE1480" s="32"/>
      <c r="CF1480" s="32"/>
      <c r="CG1480" s="32"/>
      <c r="CH1480" s="32"/>
      <c r="CI1480" s="32"/>
      <c r="CJ1480" s="32"/>
      <c r="CK1480" s="32"/>
      <c r="CL1480" s="32"/>
      <c r="CM1480" s="32"/>
      <c r="CN1480" s="32"/>
      <c r="CO1480" s="32"/>
      <c r="CP1480" s="32"/>
      <c r="CQ1480" s="32"/>
      <c r="CR1480" s="32"/>
      <c r="CS1480" s="32"/>
      <c r="CT1480" s="32"/>
      <c r="CU1480" s="32"/>
      <c r="CV1480" s="32"/>
      <c r="CW1480" s="32"/>
    </row>
    <row r="1481" spans="15:101" s="26" customFormat="1" x14ac:dyDescent="0.3">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c r="CP1481" s="32"/>
      <c r="CQ1481" s="32"/>
      <c r="CR1481" s="32"/>
      <c r="CS1481" s="32"/>
      <c r="CT1481" s="32"/>
      <c r="CU1481" s="32"/>
      <c r="CV1481" s="32"/>
      <c r="CW1481" s="32"/>
    </row>
    <row r="1482" spans="15:101" s="26" customFormat="1" x14ac:dyDescent="0.3">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c r="CP1482" s="32"/>
      <c r="CQ1482" s="32"/>
      <c r="CR1482" s="32"/>
      <c r="CS1482" s="32"/>
      <c r="CT1482" s="32"/>
      <c r="CU1482" s="32"/>
      <c r="CV1482" s="32"/>
      <c r="CW1482" s="32"/>
    </row>
    <row r="1483" spans="15:101" s="26" customFormat="1" x14ac:dyDescent="0.3">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32"/>
      <c r="BN1483" s="32"/>
      <c r="BO1483" s="32"/>
      <c r="BP1483" s="32"/>
      <c r="BQ1483" s="32"/>
      <c r="BR1483" s="32"/>
      <c r="BS1483" s="32"/>
      <c r="BT1483" s="32"/>
      <c r="BU1483" s="32"/>
      <c r="BV1483" s="32"/>
      <c r="BW1483" s="32"/>
      <c r="BX1483" s="32"/>
      <c r="BY1483" s="32"/>
      <c r="BZ1483" s="32"/>
      <c r="CA1483" s="32"/>
      <c r="CB1483" s="32"/>
      <c r="CC1483" s="32"/>
      <c r="CD1483" s="32"/>
      <c r="CE1483" s="32"/>
      <c r="CF1483" s="32"/>
      <c r="CG1483" s="32"/>
      <c r="CH1483" s="32"/>
      <c r="CI1483" s="32"/>
      <c r="CJ1483" s="32"/>
      <c r="CK1483" s="32"/>
      <c r="CL1483" s="32"/>
      <c r="CM1483" s="32"/>
      <c r="CN1483" s="32"/>
      <c r="CO1483" s="32"/>
      <c r="CP1483" s="32"/>
      <c r="CQ1483" s="32"/>
      <c r="CR1483" s="32"/>
      <c r="CS1483" s="32"/>
      <c r="CT1483" s="32"/>
      <c r="CU1483" s="32"/>
      <c r="CV1483" s="32"/>
      <c r="CW1483" s="32"/>
    </row>
    <row r="1484" spans="15:101" s="26" customFormat="1" x14ac:dyDescent="0.3">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32"/>
      <c r="BN1484" s="32"/>
      <c r="BO1484" s="32"/>
      <c r="BP1484" s="32"/>
      <c r="BQ1484" s="32"/>
      <c r="BR1484" s="32"/>
      <c r="BS1484" s="32"/>
      <c r="BT1484" s="32"/>
      <c r="BU1484" s="32"/>
      <c r="BV1484" s="32"/>
      <c r="BW1484" s="32"/>
      <c r="BX1484" s="32"/>
      <c r="BY1484" s="32"/>
      <c r="BZ1484" s="32"/>
      <c r="CA1484" s="32"/>
      <c r="CB1484" s="32"/>
      <c r="CC1484" s="32"/>
      <c r="CD1484" s="32"/>
      <c r="CE1484" s="32"/>
      <c r="CF1484" s="32"/>
      <c r="CG1484" s="32"/>
      <c r="CH1484" s="32"/>
      <c r="CI1484" s="32"/>
      <c r="CJ1484" s="32"/>
      <c r="CK1484" s="32"/>
      <c r="CL1484" s="32"/>
      <c r="CM1484" s="32"/>
      <c r="CN1484" s="32"/>
      <c r="CO1484" s="32"/>
      <c r="CP1484" s="32"/>
      <c r="CQ1484" s="32"/>
      <c r="CR1484" s="32"/>
      <c r="CS1484" s="32"/>
      <c r="CT1484" s="32"/>
      <c r="CU1484" s="32"/>
      <c r="CV1484" s="32"/>
      <c r="CW1484" s="32"/>
    </row>
    <row r="1485" spans="15:101" s="26" customFormat="1" x14ac:dyDescent="0.3">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32"/>
      <c r="BN1485" s="32"/>
      <c r="BO1485" s="32"/>
      <c r="BP1485" s="32"/>
      <c r="BQ1485" s="32"/>
      <c r="BR1485" s="32"/>
      <c r="BS1485" s="32"/>
      <c r="BT1485" s="32"/>
      <c r="BU1485" s="32"/>
      <c r="BV1485" s="32"/>
      <c r="BW1485" s="32"/>
      <c r="BX1485" s="32"/>
      <c r="BY1485" s="32"/>
      <c r="BZ1485" s="32"/>
      <c r="CA1485" s="32"/>
      <c r="CB1485" s="32"/>
      <c r="CC1485" s="32"/>
      <c r="CD1485" s="32"/>
      <c r="CE1485" s="32"/>
      <c r="CF1485" s="32"/>
      <c r="CG1485" s="32"/>
      <c r="CH1485" s="32"/>
      <c r="CI1485" s="32"/>
      <c r="CJ1485" s="32"/>
      <c r="CK1485" s="32"/>
      <c r="CL1485" s="32"/>
      <c r="CM1485" s="32"/>
      <c r="CN1485" s="32"/>
      <c r="CO1485" s="32"/>
      <c r="CP1485" s="32"/>
      <c r="CQ1485" s="32"/>
      <c r="CR1485" s="32"/>
      <c r="CS1485" s="32"/>
      <c r="CT1485" s="32"/>
      <c r="CU1485" s="32"/>
      <c r="CV1485" s="32"/>
      <c r="CW1485" s="32"/>
    </row>
    <row r="1486" spans="15:101" s="26" customFormat="1" x14ac:dyDescent="0.3">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row>
    <row r="1487" spans="15:101" s="26" customFormat="1" x14ac:dyDescent="0.3">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row>
    <row r="1488" spans="15:101" s="26" customFormat="1" x14ac:dyDescent="0.3">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32"/>
      <c r="BN1488" s="32"/>
      <c r="BO1488" s="32"/>
      <c r="BP1488" s="32"/>
      <c r="BQ1488" s="32"/>
      <c r="BR1488" s="32"/>
      <c r="BS1488" s="32"/>
      <c r="BT1488" s="32"/>
      <c r="BU1488" s="32"/>
      <c r="BV1488" s="32"/>
      <c r="BW1488" s="32"/>
      <c r="BX1488" s="32"/>
      <c r="BY1488" s="32"/>
      <c r="BZ1488" s="32"/>
      <c r="CA1488" s="32"/>
      <c r="CB1488" s="32"/>
      <c r="CC1488" s="32"/>
      <c r="CD1488" s="32"/>
      <c r="CE1488" s="32"/>
      <c r="CF1488" s="32"/>
      <c r="CG1488" s="32"/>
      <c r="CH1488" s="32"/>
      <c r="CI1488" s="32"/>
      <c r="CJ1488" s="32"/>
      <c r="CK1488" s="32"/>
      <c r="CL1488" s="32"/>
      <c r="CM1488" s="32"/>
      <c r="CN1488" s="32"/>
      <c r="CO1488" s="32"/>
      <c r="CP1488" s="32"/>
      <c r="CQ1488" s="32"/>
      <c r="CR1488" s="32"/>
      <c r="CS1488" s="32"/>
      <c r="CT1488" s="32"/>
      <c r="CU1488" s="32"/>
      <c r="CV1488" s="32"/>
      <c r="CW1488" s="32"/>
    </row>
    <row r="1489" spans="15:101" s="26" customFormat="1" x14ac:dyDescent="0.3">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32"/>
      <c r="BN1489" s="32"/>
      <c r="BO1489" s="32"/>
      <c r="BP1489" s="32"/>
      <c r="BQ1489" s="32"/>
      <c r="BR1489" s="32"/>
      <c r="BS1489" s="32"/>
      <c r="BT1489" s="32"/>
      <c r="BU1489" s="32"/>
      <c r="BV1489" s="32"/>
      <c r="BW1489" s="32"/>
      <c r="BX1489" s="32"/>
      <c r="BY1489" s="32"/>
      <c r="BZ1489" s="32"/>
      <c r="CA1489" s="32"/>
      <c r="CB1489" s="32"/>
      <c r="CC1489" s="32"/>
      <c r="CD1489" s="32"/>
      <c r="CE1489" s="32"/>
      <c r="CF1489" s="32"/>
      <c r="CG1489" s="32"/>
      <c r="CH1489" s="32"/>
      <c r="CI1489" s="32"/>
      <c r="CJ1489" s="32"/>
      <c r="CK1489" s="32"/>
      <c r="CL1489" s="32"/>
      <c r="CM1489" s="32"/>
      <c r="CN1489" s="32"/>
      <c r="CO1489" s="32"/>
      <c r="CP1489" s="32"/>
      <c r="CQ1489" s="32"/>
      <c r="CR1489" s="32"/>
      <c r="CS1489" s="32"/>
      <c r="CT1489" s="32"/>
      <c r="CU1489" s="32"/>
      <c r="CV1489" s="32"/>
      <c r="CW1489" s="32"/>
    </row>
    <row r="1490" spans="15:101" s="26" customFormat="1" x14ac:dyDescent="0.3">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c r="CP1490" s="32"/>
      <c r="CQ1490" s="32"/>
      <c r="CR1490" s="32"/>
      <c r="CS1490" s="32"/>
      <c r="CT1490" s="32"/>
      <c r="CU1490" s="32"/>
      <c r="CV1490" s="32"/>
      <c r="CW1490" s="32"/>
    </row>
    <row r="1491" spans="15:101" s="26" customFormat="1" x14ac:dyDescent="0.3">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c r="CP1491" s="32"/>
      <c r="CQ1491" s="32"/>
      <c r="CR1491" s="32"/>
      <c r="CS1491" s="32"/>
      <c r="CT1491" s="32"/>
      <c r="CU1491" s="32"/>
      <c r="CV1491" s="32"/>
      <c r="CW1491" s="32"/>
    </row>
    <row r="1492" spans="15:101" s="26" customFormat="1" x14ac:dyDescent="0.3">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32"/>
      <c r="BN1492" s="32"/>
      <c r="BO1492" s="32"/>
      <c r="BP1492" s="32"/>
      <c r="BQ1492" s="32"/>
      <c r="BR1492" s="32"/>
      <c r="BS1492" s="32"/>
      <c r="BT1492" s="32"/>
      <c r="BU1492" s="32"/>
      <c r="BV1492" s="32"/>
      <c r="BW1492" s="32"/>
      <c r="BX1492" s="32"/>
      <c r="BY1492" s="32"/>
      <c r="BZ1492" s="32"/>
      <c r="CA1492" s="32"/>
      <c r="CB1492" s="32"/>
      <c r="CC1492" s="32"/>
      <c r="CD1492" s="32"/>
      <c r="CE1492" s="32"/>
      <c r="CF1492" s="32"/>
      <c r="CG1492" s="32"/>
      <c r="CH1492" s="32"/>
      <c r="CI1492" s="32"/>
      <c r="CJ1492" s="32"/>
      <c r="CK1492" s="32"/>
      <c r="CL1492" s="32"/>
      <c r="CM1492" s="32"/>
      <c r="CN1492" s="32"/>
      <c r="CO1492" s="32"/>
      <c r="CP1492" s="32"/>
      <c r="CQ1492" s="32"/>
      <c r="CR1492" s="32"/>
      <c r="CS1492" s="32"/>
      <c r="CT1492" s="32"/>
      <c r="CU1492" s="32"/>
      <c r="CV1492" s="32"/>
      <c r="CW1492" s="32"/>
    </row>
    <row r="1493" spans="15:101" s="26" customFormat="1" x14ac:dyDescent="0.3">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32"/>
      <c r="BN1493" s="32"/>
      <c r="BO1493" s="32"/>
      <c r="BP1493" s="32"/>
      <c r="BQ1493" s="32"/>
      <c r="BR1493" s="32"/>
      <c r="BS1493" s="32"/>
      <c r="BT1493" s="32"/>
      <c r="BU1493" s="32"/>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row>
    <row r="1494" spans="15:101" s="26" customFormat="1" x14ac:dyDescent="0.3">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row>
    <row r="1495" spans="15:101" s="26" customFormat="1" x14ac:dyDescent="0.3">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32"/>
      <c r="BN1495" s="32"/>
      <c r="BO1495" s="32"/>
      <c r="BP1495" s="32"/>
      <c r="BQ1495" s="32"/>
      <c r="BR1495" s="32"/>
      <c r="BS1495" s="32"/>
      <c r="BT1495" s="32"/>
      <c r="BU1495" s="32"/>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row>
    <row r="1496" spans="15:101" s="26" customFormat="1" x14ac:dyDescent="0.3">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32"/>
      <c r="BN1496" s="32"/>
      <c r="BO1496" s="32"/>
      <c r="BP1496" s="32"/>
      <c r="BQ1496" s="32"/>
      <c r="BR1496" s="32"/>
      <c r="BS1496" s="32"/>
      <c r="BT1496" s="32"/>
      <c r="BU1496" s="32"/>
      <c r="BV1496" s="32"/>
      <c r="BW1496" s="32"/>
      <c r="BX1496" s="32"/>
      <c r="BY1496" s="32"/>
      <c r="BZ1496" s="32"/>
      <c r="CA1496" s="32"/>
      <c r="CB1496" s="32"/>
      <c r="CC1496" s="32"/>
      <c r="CD1496" s="32"/>
      <c r="CE1496" s="32"/>
      <c r="CF1496" s="32"/>
      <c r="CG1496" s="32"/>
      <c r="CH1496" s="32"/>
      <c r="CI1496" s="32"/>
      <c r="CJ1496" s="32"/>
      <c r="CK1496" s="32"/>
      <c r="CL1496" s="32"/>
      <c r="CM1496" s="32"/>
      <c r="CN1496" s="32"/>
      <c r="CO1496" s="32"/>
      <c r="CP1496" s="32"/>
      <c r="CQ1496" s="32"/>
      <c r="CR1496" s="32"/>
      <c r="CS1496" s="32"/>
      <c r="CT1496" s="32"/>
      <c r="CU1496" s="32"/>
      <c r="CV1496" s="32"/>
      <c r="CW1496" s="32"/>
    </row>
    <row r="1497" spans="15:101" s="26" customFormat="1" x14ac:dyDescent="0.3">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32"/>
      <c r="BN1497" s="32"/>
      <c r="BO1497" s="32"/>
      <c r="BP1497" s="32"/>
      <c r="BQ1497" s="32"/>
      <c r="BR1497" s="32"/>
      <c r="BS1497" s="32"/>
      <c r="BT1497" s="32"/>
      <c r="BU1497" s="32"/>
      <c r="BV1497" s="32"/>
      <c r="BW1497" s="32"/>
      <c r="BX1497" s="32"/>
      <c r="BY1497" s="32"/>
      <c r="BZ1497" s="32"/>
      <c r="CA1497" s="32"/>
      <c r="CB1497" s="32"/>
      <c r="CC1497" s="32"/>
      <c r="CD1497" s="32"/>
      <c r="CE1497" s="32"/>
      <c r="CF1497" s="32"/>
      <c r="CG1497" s="32"/>
      <c r="CH1497" s="32"/>
      <c r="CI1497" s="32"/>
      <c r="CJ1497" s="32"/>
      <c r="CK1497" s="32"/>
      <c r="CL1497" s="32"/>
      <c r="CM1497" s="32"/>
      <c r="CN1497" s="32"/>
      <c r="CO1497" s="32"/>
      <c r="CP1497" s="32"/>
      <c r="CQ1497" s="32"/>
      <c r="CR1497" s="32"/>
      <c r="CS1497" s="32"/>
      <c r="CT1497" s="32"/>
      <c r="CU1497" s="32"/>
      <c r="CV1497" s="32"/>
      <c r="CW1497" s="32"/>
    </row>
    <row r="1498" spans="15:101" s="26" customFormat="1" x14ac:dyDescent="0.3">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32"/>
      <c r="BN1498" s="32"/>
      <c r="BO1498" s="32"/>
      <c r="BP1498" s="32"/>
      <c r="BQ1498" s="32"/>
      <c r="BR1498" s="32"/>
      <c r="BS1498" s="32"/>
      <c r="BT1498" s="32"/>
      <c r="BU1498" s="32"/>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row>
    <row r="1499" spans="15:101" s="26" customFormat="1" x14ac:dyDescent="0.3">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32"/>
      <c r="BN1499" s="32"/>
      <c r="BO1499" s="32"/>
      <c r="BP1499" s="32"/>
      <c r="BQ1499" s="32"/>
      <c r="BR1499" s="32"/>
      <c r="BS1499" s="32"/>
      <c r="BT1499" s="32"/>
      <c r="BU1499" s="32"/>
      <c r="BV1499" s="32"/>
      <c r="BW1499" s="32"/>
      <c r="BX1499" s="32"/>
      <c r="BY1499" s="32"/>
      <c r="BZ1499" s="32"/>
      <c r="CA1499" s="32"/>
      <c r="CB1499" s="32"/>
      <c r="CC1499" s="32"/>
      <c r="CD1499" s="32"/>
      <c r="CE1499" s="32"/>
      <c r="CF1499" s="32"/>
      <c r="CG1499" s="32"/>
      <c r="CH1499" s="32"/>
      <c r="CI1499" s="32"/>
      <c r="CJ1499" s="32"/>
      <c r="CK1499" s="32"/>
      <c r="CL1499" s="32"/>
      <c r="CM1499" s="32"/>
      <c r="CN1499" s="32"/>
      <c r="CO1499" s="32"/>
      <c r="CP1499" s="32"/>
      <c r="CQ1499" s="32"/>
      <c r="CR1499" s="32"/>
      <c r="CS1499" s="32"/>
      <c r="CT1499" s="32"/>
      <c r="CU1499" s="32"/>
      <c r="CV1499" s="32"/>
      <c r="CW1499" s="32"/>
    </row>
    <row r="1500" spans="15:101" s="26" customFormat="1" x14ac:dyDescent="0.3">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2"/>
      <c r="CN1500" s="32"/>
      <c r="CO1500" s="32"/>
      <c r="CP1500" s="32"/>
      <c r="CQ1500" s="32"/>
      <c r="CR1500" s="32"/>
      <c r="CS1500" s="32"/>
      <c r="CT1500" s="32"/>
      <c r="CU1500" s="32"/>
      <c r="CV1500" s="32"/>
      <c r="CW1500" s="32"/>
    </row>
    <row r="1501" spans="15:101" s="26" customFormat="1" x14ac:dyDescent="0.3">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32"/>
      <c r="BN1501" s="32"/>
      <c r="BO1501" s="32"/>
      <c r="BP1501" s="32"/>
      <c r="BQ1501" s="32"/>
      <c r="BR1501" s="32"/>
      <c r="BS1501" s="32"/>
      <c r="BT1501" s="32"/>
      <c r="BU1501" s="32"/>
      <c r="BV1501" s="32"/>
      <c r="BW1501" s="32"/>
      <c r="BX1501" s="32"/>
      <c r="BY1501" s="32"/>
      <c r="BZ1501" s="32"/>
      <c r="CA1501" s="32"/>
      <c r="CB1501" s="32"/>
      <c r="CC1501" s="32"/>
      <c r="CD1501" s="32"/>
      <c r="CE1501" s="32"/>
      <c r="CF1501" s="32"/>
      <c r="CG1501" s="32"/>
      <c r="CH1501" s="32"/>
      <c r="CI1501" s="32"/>
      <c r="CJ1501" s="32"/>
      <c r="CK1501" s="32"/>
      <c r="CL1501" s="32"/>
      <c r="CM1501" s="32"/>
      <c r="CN1501" s="32"/>
      <c r="CO1501" s="32"/>
      <c r="CP1501" s="32"/>
      <c r="CQ1501" s="32"/>
      <c r="CR1501" s="32"/>
      <c r="CS1501" s="32"/>
      <c r="CT1501" s="32"/>
      <c r="CU1501" s="32"/>
      <c r="CV1501" s="32"/>
      <c r="CW1501" s="32"/>
    </row>
    <row r="1502" spans="15:101" s="26" customFormat="1" x14ac:dyDescent="0.3">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row>
    <row r="1503" spans="15:101" s="26" customFormat="1" x14ac:dyDescent="0.3">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32"/>
      <c r="BN1503" s="32"/>
      <c r="BO1503" s="32"/>
      <c r="BP1503" s="32"/>
      <c r="BQ1503" s="32"/>
      <c r="BR1503" s="32"/>
      <c r="BS1503" s="32"/>
      <c r="BT1503" s="32"/>
      <c r="BU1503" s="32"/>
      <c r="BV1503" s="32"/>
      <c r="BW1503" s="32"/>
      <c r="BX1503" s="32"/>
      <c r="BY1503" s="32"/>
      <c r="BZ1503" s="32"/>
      <c r="CA1503" s="32"/>
      <c r="CB1503" s="32"/>
      <c r="CC1503" s="32"/>
      <c r="CD1503" s="32"/>
      <c r="CE1503" s="32"/>
      <c r="CF1503" s="32"/>
      <c r="CG1503" s="32"/>
      <c r="CH1503" s="32"/>
      <c r="CI1503" s="32"/>
      <c r="CJ1503" s="32"/>
      <c r="CK1503" s="32"/>
      <c r="CL1503" s="32"/>
      <c r="CM1503" s="32"/>
      <c r="CN1503" s="32"/>
      <c r="CO1503" s="32"/>
      <c r="CP1503" s="32"/>
      <c r="CQ1503" s="32"/>
      <c r="CR1503" s="32"/>
      <c r="CS1503" s="32"/>
      <c r="CT1503" s="32"/>
      <c r="CU1503" s="32"/>
      <c r="CV1503" s="32"/>
      <c r="CW1503" s="32"/>
    </row>
    <row r="1504" spans="15:101" s="26" customFormat="1" x14ac:dyDescent="0.3">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32"/>
      <c r="BN1504" s="32"/>
      <c r="BO1504" s="32"/>
      <c r="BP1504" s="32"/>
      <c r="BQ1504" s="32"/>
      <c r="BR1504" s="32"/>
      <c r="BS1504" s="32"/>
      <c r="BT1504" s="32"/>
      <c r="BU1504" s="32"/>
      <c r="BV1504" s="32"/>
      <c r="BW1504" s="32"/>
      <c r="BX1504" s="32"/>
      <c r="BY1504" s="32"/>
      <c r="BZ1504" s="32"/>
      <c r="CA1504" s="32"/>
      <c r="CB1504" s="32"/>
      <c r="CC1504" s="32"/>
      <c r="CD1504" s="32"/>
      <c r="CE1504" s="32"/>
      <c r="CF1504" s="32"/>
      <c r="CG1504" s="32"/>
      <c r="CH1504" s="32"/>
      <c r="CI1504" s="32"/>
      <c r="CJ1504" s="32"/>
      <c r="CK1504" s="32"/>
      <c r="CL1504" s="32"/>
      <c r="CM1504" s="32"/>
      <c r="CN1504" s="32"/>
      <c r="CO1504" s="32"/>
      <c r="CP1504" s="32"/>
      <c r="CQ1504" s="32"/>
      <c r="CR1504" s="32"/>
      <c r="CS1504" s="32"/>
      <c r="CT1504" s="32"/>
      <c r="CU1504" s="32"/>
      <c r="CV1504" s="32"/>
      <c r="CW1504" s="32"/>
    </row>
    <row r="1505" spans="15:101" s="26" customFormat="1" x14ac:dyDescent="0.3">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32"/>
      <c r="BN1505" s="32"/>
      <c r="BO1505" s="32"/>
      <c r="BP1505" s="32"/>
      <c r="BQ1505" s="32"/>
      <c r="BR1505" s="32"/>
      <c r="BS1505" s="32"/>
      <c r="BT1505" s="32"/>
      <c r="BU1505" s="32"/>
      <c r="BV1505" s="32"/>
      <c r="BW1505" s="32"/>
      <c r="BX1505" s="32"/>
      <c r="BY1505" s="32"/>
      <c r="BZ1505" s="32"/>
      <c r="CA1505" s="32"/>
      <c r="CB1505" s="32"/>
      <c r="CC1505" s="32"/>
      <c r="CD1505" s="32"/>
      <c r="CE1505" s="32"/>
      <c r="CF1505" s="32"/>
      <c r="CG1505" s="32"/>
      <c r="CH1505" s="32"/>
      <c r="CI1505" s="32"/>
      <c r="CJ1505" s="32"/>
      <c r="CK1505" s="32"/>
      <c r="CL1505" s="32"/>
      <c r="CM1505" s="32"/>
      <c r="CN1505" s="32"/>
      <c r="CO1505" s="32"/>
      <c r="CP1505" s="32"/>
      <c r="CQ1505" s="32"/>
      <c r="CR1505" s="32"/>
      <c r="CS1505" s="32"/>
      <c r="CT1505" s="32"/>
      <c r="CU1505" s="32"/>
      <c r="CV1505" s="32"/>
      <c r="CW1505" s="32"/>
    </row>
    <row r="1506" spans="15:101" s="26" customFormat="1" x14ac:dyDescent="0.3">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32"/>
      <c r="BN1506" s="32"/>
      <c r="BO1506" s="32"/>
      <c r="BP1506" s="32"/>
      <c r="BQ1506" s="32"/>
      <c r="BR1506" s="32"/>
      <c r="BS1506" s="32"/>
      <c r="BT1506" s="32"/>
      <c r="BU1506" s="32"/>
      <c r="BV1506" s="32"/>
      <c r="BW1506" s="32"/>
      <c r="BX1506" s="32"/>
      <c r="BY1506" s="32"/>
      <c r="BZ1506" s="32"/>
      <c r="CA1506" s="32"/>
      <c r="CB1506" s="32"/>
      <c r="CC1506" s="32"/>
      <c r="CD1506" s="32"/>
      <c r="CE1506" s="32"/>
      <c r="CF1506" s="32"/>
      <c r="CG1506" s="32"/>
      <c r="CH1506" s="32"/>
      <c r="CI1506" s="32"/>
      <c r="CJ1506" s="32"/>
      <c r="CK1506" s="32"/>
      <c r="CL1506" s="32"/>
      <c r="CM1506" s="32"/>
      <c r="CN1506" s="32"/>
      <c r="CO1506" s="32"/>
      <c r="CP1506" s="32"/>
      <c r="CQ1506" s="32"/>
      <c r="CR1506" s="32"/>
      <c r="CS1506" s="32"/>
      <c r="CT1506" s="32"/>
      <c r="CU1506" s="32"/>
      <c r="CV1506" s="32"/>
      <c r="CW1506" s="32"/>
    </row>
    <row r="1507" spans="15:101" s="26" customFormat="1" x14ac:dyDescent="0.3">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2"/>
      <c r="CO1507" s="32"/>
      <c r="CP1507" s="32"/>
      <c r="CQ1507" s="32"/>
      <c r="CR1507" s="32"/>
      <c r="CS1507" s="32"/>
      <c r="CT1507" s="32"/>
      <c r="CU1507" s="32"/>
      <c r="CV1507" s="32"/>
      <c r="CW1507" s="32"/>
    </row>
    <row r="1508" spans="15:101" s="26" customFormat="1" x14ac:dyDescent="0.3">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c r="CP1508" s="32"/>
      <c r="CQ1508" s="32"/>
      <c r="CR1508" s="32"/>
      <c r="CS1508" s="32"/>
      <c r="CT1508" s="32"/>
      <c r="CU1508" s="32"/>
      <c r="CV1508" s="32"/>
      <c r="CW1508" s="32"/>
    </row>
    <row r="1509" spans="15:101" s="26" customFormat="1" x14ac:dyDescent="0.3">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c r="CP1509" s="32"/>
      <c r="CQ1509" s="32"/>
      <c r="CR1509" s="32"/>
      <c r="CS1509" s="32"/>
      <c r="CT1509" s="32"/>
      <c r="CU1509" s="32"/>
      <c r="CV1509" s="32"/>
      <c r="CW1509" s="32"/>
    </row>
    <row r="1510" spans="15:101" s="26" customFormat="1" x14ac:dyDescent="0.3">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row>
    <row r="1511" spans="15:101" s="26" customFormat="1" x14ac:dyDescent="0.3">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32"/>
      <c r="BN1511" s="32"/>
      <c r="BO1511" s="32"/>
      <c r="BP1511" s="32"/>
      <c r="BQ1511" s="32"/>
      <c r="BR1511" s="32"/>
      <c r="BS1511" s="32"/>
      <c r="BT1511" s="32"/>
      <c r="BU1511" s="32"/>
      <c r="BV1511" s="32"/>
      <c r="BW1511" s="32"/>
      <c r="BX1511" s="32"/>
      <c r="BY1511" s="32"/>
      <c r="BZ1511" s="32"/>
      <c r="CA1511" s="32"/>
      <c r="CB1511" s="32"/>
      <c r="CC1511" s="32"/>
      <c r="CD1511" s="32"/>
      <c r="CE1511" s="32"/>
      <c r="CF1511" s="32"/>
      <c r="CG1511" s="32"/>
      <c r="CH1511" s="32"/>
      <c r="CI1511" s="32"/>
      <c r="CJ1511" s="32"/>
      <c r="CK1511" s="32"/>
      <c r="CL1511" s="32"/>
      <c r="CM1511" s="32"/>
      <c r="CN1511" s="32"/>
      <c r="CO1511" s="32"/>
      <c r="CP1511" s="32"/>
      <c r="CQ1511" s="32"/>
      <c r="CR1511" s="32"/>
      <c r="CS1511" s="32"/>
      <c r="CT1511" s="32"/>
      <c r="CU1511" s="32"/>
      <c r="CV1511" s="32"/>
      <c r="CW1511" s="32"/>
    </row>
    <row r="1512" spans="15:101" s="26" customFormat="1" x14ac:dyDescent="0.3">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32"/>
      <c r="BN1512" s="32"/>
      <c r="BO1512" s="32"/>
      <c r="BP1512" s="32"/>
      <c r="BQ1512" s="32"/>
      <c r="BR1512" s="32"/>
      <c r="BS1512" s="32"/>
      <c r="BT1512" s="32"/>
      <c r="BU1512" s="32"/>
      <c r="BV1512" s="32"/>
      <c r="BW1512" s="32"/>
      <c r="BX1512" s="32"/>
      <c r="BY1512" s="32"/>
      <c r="BZ1512" s="32"/>
      <c r="CA1512" s="32"/>
      <c r="CB1512" s="32"/>
      <c r="CC1512" s="32"/>
      <c r="CD1512" s="32"/>
      <c r="CE1512" s="32"/>
      <c r="CF1512" s="32"/>
      <c r="CG1512" s="32"/>
      <c r="CH1512" s="32"/>
      <c r="CI1512" s="32"/>
      <c r="CJ1512" s="32"/>
      <c r="CK1512" s="32"/>
      <c r="CL1512" s="32"/>
      <c r="CM1512" s="32"/>
      <c r="CN1512" s="32"/>
      <c r="CO1512" s="32"/>
      <c r="CP1512" s="32"/>
      <c r="CQ1512" s="32"/>
      <c r="CR1512" s="32"/>
      <c r="CS1512" s="32"/>
      <c r="CT1512" s="32"/>
      <c r="CU1512" s="32"/>
      <c r="CV1512" s="32"/>
      <c r="CW1512" s="32"/>
    </row>
    <row r="1513" spans="15:101" s="26" customFormat="1" x14ac:dyDescent="0.3">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32"/>
      <c r="BN1513" s="32"/>
      <c r="BO1513" s="32"/>
      <c r="BP1513" s="32"/>
      <c r="BQ1513" s="32"/>
      <c r="BR1513" s="32"/>
      <c r="BS1513" s="32"/>
      <c r="BT1513" s="32"/>
      <c r="BU1513" s="32"/>
      <c r="BV1513" s="32"/>
      <c r="BW1513" s="32"/>
      <c r="BX1513" s="32"/>
      <c r="BY1513" s="32"/>
      <c r="BZ1513" s="32"/>
      <c r="CA1513" s="32"/>
      <c r="CB1513" s="32"/>
      <c r="CC1513" s="32"/>
      <c r="CD1513" s="32"/>
      <c r="CE1513" s="32"/>
      <c r="CF1513" s="32"/>
      <c r="CG1513" s="32"/>
      <c r="CH1513" s="32"/>
      <c r="CI1513" s="32"/>
      <c r="CJ1513" s="32"/>
      <c r="CK1513" s="32"/>
      <c r="CL1513" s="32"/>
      <c r="CM1513" s="32"/>
      <c r="CN1513" s="32"/>
      <c r="CO1513" s="32"/>
      <c r="CP1513" s="32"/>
      <c r="CQ1513" s="32"/>
      <c r="CR1513" s="32"/>
      <c r="CS1513" s="32"/>
      <c r="CT1513" s="32"/>
      <c r="CU1513" s="32"/>
      <c r="CV1513" s="32"/>
      <c r="CW1513" s="32"/>
    </row>
    <row r="1514" spans="15:101" s="26" customFormat="1" x14ac:dyDescent="0.3">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32"/>
      <c r="BN1514" s="32"/>
      <c r="BO1514" s="32"/>
      <c r="BP1514" s="32"/>
      <c r="BQ1514" s="32"/>
      <c r="BR1514" s="32"/>
      <c r="BS1514" s="32"/>
      <c r="BT1514" s="32"/>
      <c r="BU1514" s="32"/>
      <c r="BV1514" s="32"/>
      <c r="BW1514" s="32"/>
      <c r="BX1514" s="32"/>
      <c r="BY1514" s="32"/>
      <c r="BZ1514" s="32"/>
      <c r="CA1514" s="32"/>
      <c r="CB1514" s="32"/>
      <c r="CC1514" s="32"/>
      <c r="CD1514" s="32"/>
      <c r="CE1514" s="32"/>
      <c r="CF1514" s="32"/>
      <c r="CG1514" s="32"/>
      <c r="CH1514" s="32"/>
      <c r="CI1514" s="32"/>
      <c r="CJ1514" s="32"/>
      <c r="CK1514" s="32"/>
      <c r="CL1514" s="32"/>
      <c r="CM1514" s="32"/>
      <c r="CN1514" s="32"/>
      <c r="CO1514" s="32"/>
      <c r="CP1514" s="32"/>
      <c r="CQ1514" s="32"/>
      <c r="CR1514" s="32"/>
      <c r="CS1514" s="32"/>
      <c r="CT1514" s="32"/>
      <c r="CU1514" s="32"/>
      <c r="CV1514" s="32"/>
      <c r="CW1514" s="32"/>
    </row>
    <row r="1515" spans="15:101" s="26" customFormat="1" x14ac:dyDescent="0.3">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32"/>
      <c r="BN1515" s="32"/>
      <c r="BO1515" s="32"/>
      <c r="BP1515" s="32"/>
      <c r="BQ1515" s="32"/>
      <c r="BR1515" s="32"/>
      <c r="BS1515" s="32"/>
      <c r="BT1515" s="32"/>
      <c r="BU1515" s="32"/>
      <c r="BV1515" s="32"/>
      <c r="BW1515" s="32"/>
      <c r="BX1515" s="32"/>
      <c r="BY1515" s="32"/>
      <c r="BZ1515" s="32"/>
      <c r="CA1515" s="32"/>
      <c r="CB1515" s="32"/>
      <c r="CC1515" s="32"/>
      <c r="CD1515" s="32"/>
      <c r="CE1515" s="32"/>
      <c r="CF1515" s="32"/>
      <c r="CG1515" s="32"/>
      <c r="CH1515" s="32"/>
      <c r="CI1515" s="32"/>
      <c r="CJ1515" s="32"/>
      <c r="CK1515" s="32"/>
      <c r="CL1515" s="32"/>
      <c r="CM1515" s="32"/>
      <c r="CN1515" s="32"/>
      <c r="CO1515" s="32"/>
      <c r="CP1515" s="32"/>
      <c r="CQ1515" s="32"/>
      <c r="CR1515" s="32"/>
      <c r="CS1515" s="32"/>
      <c r="CT1515" s="32"/>
      <c r="CU1515" s="32"/>
      <c r="CV1515" s="32"/>
      <c r="CW1515" s="32"/>
    </row>
    <row r="1516" spans="15:101" s="26" customFormat="1" x14ac:dyDescent="0.3">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32"/>
      <c r="BN1516" s="32"/>
      <c r="BO1516" s="32"/>
      <c r="BP1516" s="32"/>
      <c r="BQ1516" s="32"/>
      <c r="BR1516" s="32"/>
      <c r="BS1516" s="32"/>
      <c r="BT1516" s="32"/>
      <c r="BU1516" s="32"/>
      <c r="BV1516" s="32"/>
      <c r="BW1516" s="32"/>
      <c r="BX1516" s="32"/>
      <c r="BY1516" s="32"/>
      <c r="BZ1516" s="32"/>
      <c r="CA1516" s="32"/>
      <c r="CB1516" s="32"/>
      <c r="CC1516" s="32"/>
      <c r="CD1516" s="32"/>
      <c r="CE1516" s="32"/>
      <c r="CF1516" s="32"/>
      <c r="CG1516" s="32"/>
      <c r="CH1516" s="32"/>
      <c r="CI1516" s="32"/>
      <c r="CJ1516" s="32"/>
      <c r="CK1516" s="32"/>
      <c r="CL1516" s="32"/>
      <c r="CM1516" s="32"/>
      <c r="CN1516" s="32"/>
      <c r="CO1516" s="32"/>
      <c r="CP1516" s="32"/>
      <c r="CQ1516" s="32"/>
      <c r="CR1516" s="32"/>
      <c r="CS1516" s="32"/>
      <c r="CT1516" s="32"/>
      <c r="CU1516" s="32"/>
      <c r="CV1516" s="32"/>
      <c r="CW1516" s="32"/>
    </row>
    <row r="1517" spans="15:101" s="26" customFormat="1" x14ac:dyDescent="0.3">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c r="CP1517" s="32"/>
      <c r="CQ1517" s="32"/>
      <c r="CR1517" s="32"/>
      <c r="CS1517" s="32"/>
      <c r="CT1517" s="32"/>
      <c r="CU1517" s="32"/>
      <c r="CV1517" s="32"/>
      <c r="CW1517" s="32"/>
    </row>
    <row r="1518" spans="15:101" s="26" customFormat="1" x14ac:dyDescent="0.3">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row>
    <row r="1519" spans="15:101" s="26" customFormat="1" x14ac:dyDescent="0.3">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32"/>
      <c r="BN1519" s="32"/>
      <c r="BO1519" s="32"/>
      <c r="BP1519" s="32"/>
      <c r="BQ1519" s="32"/>
      <c r="BR1519" s="32"/>
      <c r="BS1519" s="32"/>
      <c r="BT1519" s="32"/>
      <c r="BU1519" s="32"/>
      <c r="BV1519" s="32"/>
      <c r="BW1519" s="32"/>
      <c r="BX1519" s="32"/>
      <c r="BY1519" s="32"/>
      <c r="BZ1519" s="32"/>
      <c r="CA1519" s="32"/>
      <c r="CB1519" s="32"/>
      <c r="CC1519" s="32"/>
      <c r="CD1519" s="32"/>
      <c r="CE1519" s="32"/>
      <c r="CF1519" s="32"/>
      <c r="CG1519" s="32"/>
      <c r="CH1519" s="32"/>
      <c r="CI1519" s="32"/>
      <c r="CJ1519" s="32"/>
      <c r="CK1519" s="32"/>
      <c r="CL1519" s="32"/>
      <c r="CM1519" s="32"/>
      <c r="CN1519" s="32"/>
      <c r="CO1519" s="32"/>
      <c r="CP1519" s="32"/>
      <c r="CQ1519" s="32"/>
      <c r="CR1519" s="32"/>
      <c r="CS1519" s="32"/>
      <c r="CT1519" s="32"/>
      <c r="CU1519" s="32"/>
      <c r="CV1519" s="32"/>
      <c r="CW1519" s="32"/>
    </row>
    <row r="1520" spans="15:101" s="26" customFormat="1" x14ac:dyDescent="0.3">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32"/>
      <c r="BN1520" s="32"/>
      <c r="BO1520" s="32"/>
      <c r="BP1520" s="32"/>
      <c r="BQ1520" s="32"/>
      <c r="BR1520" s="32"/>
      <c r="BS1520" s="32"/>
      <c r="BT1520" s="32"/>
      <c r="BU1520" s="32"/>
      <c r="BV1520" s="32"/>
      <c r="BW1520" s="32"/>
      <c r="BX1520" s="32"/>
      <c r="BY1520" s="32"/>
      <c r="BZ1520" s="32"/>
      <c r="CA1520" s="32"/>
      <c r="CB1520" s="32"/>
      <c r="CC1520" s="32"/>
      <c r="CD1520" s="32"/>
      <c r="CE1520" s="32"/>
      <c r="CF1520" s="32"/>
      <c r="CG1520" s="32"/>
      <c r="CH1520" s="32"/>
      <c r="CI1520" s="32"/>
      <c r="CJ1520" s="32"/>
      <c r="CK1520" s="32"/>
      <c r="CL1520" s="32"/>
      <c r="CM1520" s="32"/>
      <c r="CN1520" s="32"/>
      <c r="CO1520" s="32"/>
      <c r="CP1520" s="32"/>
      <c r="CQ1520" s="32"/>
      <c r="CR1520" s="32"/>
      <c r="CS1520" s="32"/>
      <c r="CT1520" s="32"/>
      <c r="CU1520" s="32"/>
      <c r="CV1520" s="32"/>
      <c r="CW1520" s="32"/>
    </row>
    <row r="1521" spans="15:101" s="26" customFormat="1" x14ac:dyDescent="0.3">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32"/>
      <c r="BN1521" s="32"/>
      <c r="BO1521" s="32"/>
      <c r="BP1521" s="32"/>
      <c r="BQ1521" s="32"/>
      <c r="BR1521" s="32"/>
      <c r="BS1521" s="32"/>
      <c r="BT1521" s="32"/>
      <c r="BU1521" s="32"/>
      <c r="BV1521" s="32"/>
      <c r="BW1521" s="32"/>
      <c r="BX1521" s="32"/>
      <c r="BY1521" s="32"/>
      <c r="BZ1521" s="32"/>
      <c r="CA1521" s="32"/>
      <c r="CB1521" s="32"/>
      <c r="CC1521" s="32"/>
      <c r="CD1521" s="32"/>
      <c r="CE1521" s="32"/>
      <c r="CF1521" s="32"/>
      <c r="CG1521" s="32"/>
      <c r="CH1521" s="32"/>
      <c r="CI1521" s="32"/>
      <c r="CJ1521" s="32"/>
      <c r="CK1521" s="32"/>
      <c r="CL1521" s="32"/>
      <c r="CM1521" s="32"/>
      <c r="CN1521" s="32"/>
      <c r="CO1521" s="32"/>
      <c r="CP1521" s="32"/>
      <c r="CQ1521" s="32"/>
      <c r="CR1521" s="32"/>
      <c r="CS1521" s="32"/>
      <c r="CT1521" s="32"/>
      <c r="CU1521" s="32"/>
      <c r="CV1521" s="32"/>
      <c r="CW1521" s="32"/>
    </row>
    <row r="1522" spans="15:101" s="26" customFormat="1" x14ac:dyDescent="0.3">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32"/>
      <c r="BN1522" s="32"/>
      <c r="BO1522" s="32"/>
      <c r="BP1522" s="32"/>
      <c r="BQ1522" s="32"/>
      <c r="BR1522" s="32"/>
      <c r="BS1522" s="32"/>
      <c r="BT1522" s="32"/>
      <c r="BU1522" s="32"/>
      <c r="BV1522" s="32"/>
      <c r="BW1522" s="32"/>
      <c r="BX1522" s="32"/>
      <c r="BY1522" s="32"/>
      <c r="BZ1522" s="32"/>
      <c r="CA1522" s="32"/>
      <c r="CB1522" s="32"/>
      <c r="CC1522" s="32"/>
      <c r="CD1522" s="32"/>
      <c r="CE1522" s="32"/>
      <c r="CF1522" s="32"/>
      <c r="CG1522" s="32"/>
      <c r="CH1522" s="32"/>
      <c r="CI1522" s="32"/>
      <c r="CJ1522" s="32"/>
      <c r="CK1522" s="32"/>
      <c r="CL1522" s="32"/>
      <c r="CM1522" s="32"/>
      <c r="CN1522" s="32"/>
      <c r="CO1522" s="32"/>
      <c r="CP1522" s="32"/>
      <c r="CQ1522" s="32"/>
      <c r="CR1522" s="32"/>
      <c r="CS1522" s="32"/>
      <c r="CT1522" s="32"/>
      <c r="CU1522" s="32"/>
      <c r="CV1522" s="32"/>
      <c r="CW1522" s="32"/>
    </row>
    <row r="1523" spans="15:101" s="26" customFormat="1" x14ac:dyDescent="0.3">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32"/>
      <c r="BN1523" s="32"/>
      <c r="BO1523" s="32"/>
      <c r="BP1523" s="32"/>
      <c r="BQ1523" s="32"/>
      <c r="BR1523" s="32"/>
      <c r="BS1523" s="32"/>
      <c r="BT1523" s="32"/>
      <c r="BU1523" s="32"/>
      <c r="BV1523" s="32"/>
      <c r="BW1523" s="32"/>
      <c r="BX1523" s="32"/>
      <c r="BY1523" s="32"/>
      <c r="BZ1523" s="32"/>
      <c r="CA1523" s="32"/>
      <c r="CB1523" s="32"/>
      <c r="CC1523" s="32"/>
      <c r="CD1523" s="32"/>
      <c r="CE1523" s="32"/>
      <c r="CF1523" s="32"/>
      <c r="CG1523" s="32"/>
      <c r="CH1523" s="32"/>
      <c r="CI1523" s="32"/>
      <c r="CJ1523" s="32"/>
      <c r="CK1523" s="32"/>
      <c r="CL1523" s="32"/>
      <c r="CM1523" s="32"/>
      <c r="CN1523" s="32"/>
      <c r="CO1523" s="32"/>
      <c r="CP1523" s="32"/>
      <c r="CQ1523" s="32"/>
      <c r="CR1523" s="32"/>
      <c r="CS1523" s="32"/>
      <c r="CT1523" s="32"/>
      <c r="CU1523" s="32"/>
      <c r="CV1523" s="32"/>
      <c r="CW1523" s="32"/>
    </row>
    <row r="1524" spans="15:101" s="26" customFormat="1" x14ac:dyDescent="0.3">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c r="BP1524" s="32"/>
      <c r="BQ1524" s="32"/>
      <c r="BR1524" s="32"/>
      <c r="BS1524" s="32"/>
      <c r="BT1524" s="32"/>
      <c r="BU1524" s="32"/>
      <c r="BV1524" s="32"/>
      <c r="BW1524" s="32"/>
      <c r="BX1524" s="32"/>
      <c r="BY1524" s="32"/>
      <c r="BZ1524" s="32"/>
      <c r="CA1524" s="32"/>
      <c r="CB1524" s="32"/>
      <c r="CC1524" s="32"/>
      <c r="CD1524" s="32"/>
      <c r="CE1524" s="32"/>
      <c r="CF1524" s="32"/>
      <c r="CG1524" s="32"/>
      <c r="CH1524" s="32"/>
      <c r="CI1524" s="32"/>
      <c r="CJ1524" s="32"/>
      <c r="CK1524" s="32"/>
      <c r="CL1524" s="32"/>
      <c r="CM1524" s="32"/>
      <c r="CN1524" s="32"/>
      <c r="CO1524" s="32"/>
      <c r="CP1524" s="32"/>
      <c r="CQ1524" s="32"/>
      <c r="CR1524" s="32"/>
      <c r="CS1524" s="32"/>
      <c r="CT1524" s="32"/>
      <c r="CU1524" s="32"/>
      <c r="CV1524" s="32"/>
      <c r="CW1524" s="32"/>
    </row>
    <row r="1525" spans="15:101" s="26" customFormat="1" x14ac:dyDescent="0.3">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32"/>
      <c r="BN1525" s="32"/>
      <c r="BO1525" s="32"/>
      <c r="BP1525" s="32"/>
      <c r="BQ1525" s="32"/>
      <c r="BR1525" s="32"/>
      <c r="BS1525" s="32"/>
      <c r="BT1525" s="32"/>
      <c r="BU1525" s="32"/>
      <c r="BV1525" s="32"/>
      <c r="BW1525" s="32"/>
      <c r="BX1525" s="32"/>
      <c r="BY1525" s="32"/>
      <c r="BZ1525" s="32"/>
      <c r="CA1525" s="32"/>
      <c r="CB1525" s="32"/>
      <c r="CC1525" s="32"/>
      <c r="CD1525" s="32"/>
      <c r="CE1525" s="32"/>
      <c r="CF1525" s="32"/>
      <c r="CG1525" s="32"/>
      <c r="CH1525" s="32"/>
      <c r="CI1525" s="32"/>
      <c r="CJ1525" s="32"/>
      <c r="CK1525" s="32"/>
      <c r="CL1525" s="32"/>
      <c r="CM1525" s="32"/>
      <c r="CN1525" s="32"/>
      <c r="CO1525" s="32"/>
      <c r="CP1525" s="32"/>
      <c r="CQ1525" s="32"/>
      <c r="CR1525" s="32"/>
      <c r="CS1525" s="32"/>
      <c r="CT1525" s="32"/>
      <c r="CU1525" s="32"/>
      <c r="CV1525" s="32"/>
      <c r="CW1525" s="32"/>
    </row>
    <row r="1526" spans="15:101" s="26" customFormat="1" x14ac:dyDescent="0.3">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row>
    <row r="1527" spans="15:101" s="26" customFormat="1" x14ac:dyDescent="0.3">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32"/>
      <c r="BN1527" s="32"/>
      <c r="BO1527" s="32"/>
      <c r="BP1527" s="32"/>
      <c r="BQ1527" s="32"/>
      <c r="BR1527" s="32"/>
      <c r="BS1527" s="32"/>
      <c r="BT1527" s="32"/>
      <c r="BU1527" s="32"/>
      <c r="BV1527" s="32"/>
      <c r="BW1527" s="32"/>
      <c r="BX1527" s="32"/>
      <c r="BY1527" s="32"/>
      <c r="BZ1527" s="32"/>
      <c r="CA1527" s="32"/>
      <c r="CB1527" s="32"/>
      <c r="CC1527" s="32"/>
      <c r="CD1527" s="32"/>
      <c r="CE1527" s="32"/>
      <c r="CF1527" s="32"/>
      <c r="CG1527" s="32"/>
      <c r="CH1527" s="32"/>
      <c r="CI1527" s="32"/>
      <c r="CJ1527" s="32"/>
      <c r="CK1527" s="32"/>
      <c r="CL1527" s="32"/>
      <c r="CM1527" s="32"/>
      <c r="CN1527" s="32"/>
      <c r="CO1527" s="32"/>
      <c r="CP1527" s="32"/>
      <c r="CQ1527" s="32"/>
      <c r="CR1527" s="32"/>
      <c r="CS1527" s="32"/>
      <c r="CT1527" s="32"/>
      <c r="CU1527" s="32"/>
      <c r="CV1527" s="32"/>
      <c r="CW1527" s="32"/>
    </row>
    <row r="1528" spans="15:101" s="26" customFormat="1" x14ac:dyDescent="0.3">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32"/>
      <c r="BN1528" s="32"/>
      <c r="BO1528" s="32"/>
      <c r="BP1528" s="32"/>
      <c r="BQ1528" s="32"/>
      <c r="BR1528" s="32"/>
      <c r="BS1528" s="32"/>
      <c r="BT1528" s="32"/>
      <c r="BU1528" s="32"/>
      <c r="BV1528" s="32"/>
      <c r="BW1528" s="32"/>
      <c r="BX1528" s="32"/>
      <c r="BY1528" s="32"/>
      <c r="BZ1528" s="32"/>
      <c r="CA1528" s="32"/>
      <c r="CB1528" s="32"/>
      <c r="CC1528" s="32"/>
      <c r="CD1528" s="32"/>
      <c r="CE1528" s="32"/>
      <c r="CF1528" s="32"/>
      <c r="CG1528" s="32"/>
      <c r="CH1528" s="32"/>
      <c r="CI1528" s="32"/>
      <c r="CJ1528" s="32"/>
      <c r="CK1528" s="32"/>
      <c r="CL1528" s="32"/>
      <c r="CM1528" s="32"/>
      <c r="CN1528" s="32"/>
      <c r="CO1528" s="32"/>
      <c r="CP1528" s="32"/>
      <c r="CQ1528" s="32"/>
      <c r="CR1528" s="32"/>
      <c r="CS1528" s="32"/>
      <c r="CT1528" s="32"/>
      <c r="CU1528" s="32"/>
      <c r="CV1528" s="32"/>
      <c r="CW1528" s="32"/>
    </row>
    <row r="1529" spans="15:101" s="26" customFormat="1" x14ac:dyDescent="0.3">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32"/>
      <c r="BN1529" s="32"/>
      <c r="BO1529" s="32"/>
      <c r="BP1529" s="32"/>
      <c r="BQ1529" s="32"/>
      <c r="BR1529" s="32"/>
      <c r="BS1529" s="32"/>
      <c r="BT1529" s="32"/>
      <c r="BU1529" s="32"/>
      <c r="BV1529" s="32"/>
      <c r="BW1529" s="32"/>
      <c r="BX1529" s="32"/>
      <c r="BY1529" s="32"/>
      <c r="BZ1529" s="32"/>
      <c r="CA1529" s="32"/>
      <c r="CB1529" s="32"/>
      <c r="CC1529" s="32"/>
      <c r="CD1529" s="32"/>
      <c r="CE1529" s="32"/>
      <c r="CF1529" s="32"/>
      <c r="CG1529" s="32"/>
      <c r="CH1529" s="32"/>
      <c r="CI1529" s="32"/>
      <c r="CJ1529" s="32"/>
      <c r="CK1529" s="32"/>
      <c r="CL1529" s="32"/>
      <c r="CM1529" s="32"/>
      <c r="CN1529" s="32"/>
      <c r="CO1529" s="32"/>
      <c r="CP1529" s="32"/>
      <c r="CQ1529" s="32"/>
      <c r="CR1529" s="32"/>
      <c r="CS1529" s="32"/>
      <c r="CT1529" s="32"/>
      <c r="CU1529" s="32"/>
      <c r="CV1529" s="32"/>
      <c r="CW1529" s="32"/>
    </row>
    <row r="1530" spans="15:101" s="26" customFormat="1" x14ac:dyDescent="0.3">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32"/>
      <c r="BN1530" s="32"/>
      <c r="BO1530" s="32"/>
      <c r="BP1530" s="32"/>
      <c r="BQ1530" s="32"/>
      <c r="BR1530" s="32"/>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row>
    <row r="1531" spans="15:101" s="26" customFormat="1" x14ac:dyDescent="0.3">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32"/>
      <c r="BN1531" s="32"/>
      <c r="BO1531" s="32"/>
      <c r="BP1531" s="32"/>
      <c r="BQ1531" s="32"/>
      <c r="BR1531" s="32"/>
      <c r="BS1531" s="32"/>
      <c r="BT1531" s="32"/>
      <c r="BU1531" s="32"/>
      <c r="BV1531" s="32"/>
      <c r="BW1531" s="32"/>
      <c r="BX1531" s="32"/>
      <c r="BY1531" s="32"/>
      <c r="BZ1531" s="32"/>
      <c r="CA1531" s="32"/>
      <c r="CB1531" s="32"/>
      <c r="CC1531" s="32"/>
      <c r="CD1531" s="32"/>
      <c r="CE1531" s="32"/>
      <c r="CF1531" s="32"/>
      <c r="CG1531" s="32"/>
      <c r="CH1531" s="32"/>
      <c r="CI1531" s="32"/>
      <c r="CJ1531" s="32"/>
      <c r="CK1531" s="32"/>
      <c r="CL1531" s="32"/>
      <c r="CM1531" s="32"/>
      <c r="CN1531" s="32"/>
      <c r="CO1531" s="32"/>
      <c r="CP1531" s="32"/>
      <c r="CQ1531" s="32"/>
      <c r="CR1531" s="32"/>
      <c r="CS1531" s="32"/>
      <c r="CT1531" s="32"/>
      <c r="CU1531" s="32"/>
      <c r="CV1531" s="32"/>
      <c r="CW1531" s="32"/>
    </row>
    <row r="1532" spans="15:101" s="26" customFormat="1" x14ac:dyDescent="0.3">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32"/>
      <c r="BN1532" s="32"/>
      <c r="BO1532" s="32"/>
      <c r="BP1532" s="32"/>
      <c r="BQ1532" s="32"/>
      <c r="BR1532" s="32"/>
      <c r="BS1532" s="32"/>
      <c r="BT1532" s="32"/>
      <c r="BU1532" s="32"/>
      <c r="BV1532" s="32"/>
      <c r="BW1532" s="32"/>
      <c r="BX1532" s="32"/>
      <c r="BY1532" s="32"/>
      <c r="BZ1532" s="32"/>
      <c r="CA1532" s="32"/>
      <c r="CB1532" s="32"/>
      <c r="CC1532" s="32"/>
      <c r="CD1532" s="32"/>
      <c r="CE1532" s="32"/>
      <c r="CF1532" s="32"/>
      <c r="CG1532" s="32"/>
      <c r="CH1532" s="32"/>
      <c r="CI1532" s="32"/>
      <c r="CJ1532" s="32"/>
      <c r="CK1532" s="32"/>
      <c r="CL1532" s="32"/>
      <c r="CM1532" s="32"/>
      <c r="CN1532" s="32"/>
      <c r="CO1532" s="32"/>
      <c r="CP1532" s="32"/>
      <c r="CQ1532" s="32"/>
      <c r="CR1532" s="32"/>
      <c r="CS1532" s="32"/>
      <c r="CT1532" s="32"/>
      <c r="CU1532" s="32"/>
      <c r="CV1532" s="32"/>
      <c r="CW1532" s="32"/>
    </row>
    <row r="1533" spans="15:101" s="26" customFormat="1" x14ac:dyDescent="0.3">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32"/>
      <c r="BN1533" s="32"/>
      <c r="BO1533" s="32"/>
      <c r="BP1533" s="32"/>
      <c r="BQ1533" s="32"/>
      <c r="BR1533" s="32"/>
      <c r="BS1533" s="32"/>
      <c r="BT1533" s="32"/>
      <c r="BU1533" s="32"/>
      <c r="BV1533" s="32"/>
      <c r="BW1533" s="32"/>
      <c r="BX1533" s="32"/>
      <c r="BY1533" s="32"/>
      <c r="BZ1533" s="32"/>
      <c r="CA1533" s="32"/>
      <c r="CB1533" s="32"/>
      <c r="CC1533" s="32"/>
      <c r="CD1533" s="32"/>
      <c r="CE1533" s="32"/>
      <c r="CF1533" s="32"/>
      <c r="CG1533" s="32"/>
      <c r="CH1533" s="32"/>
      <c r="CI1533" s="32"/>
      <c r="CJ1533" s="32"/>
      <c r="CK1533" s="32"/>
      <c r="CL1533" s="32"/>
      <c r="CM1533" s="32"/>
      <c r="CN1533" s="32"/>
      <c r="CO1533" s="32"/>
      <c r="CP1533" s="32"/>
      <c r="CQ1533" s="32"/>
      <c r="CR1533" s="32"/>
      <c r="CS1533" s="32"/>
      <c r="CT1533" s="32"/>
      <c r="CU1533" s="32"/>
      <c r="CV1533" s="32"/>
      <c r="CW1533" s="32"/>
    </row>
    <row r="1534" spans="15:101" s="26" customFormat="1" x14ac:dyDescent="0.3">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row>
    <row r="1535" spans="15:101" s="26" customFormat="1" x14ac:dyDescent="0.3">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c r="CP1535" s="32"/>
      <c r="CQ1535" s="32"/>
      <c r="CR1535" s="32"/>
      <c r="CS1535" s="32"/>
      <c r="CT1535" s="32"/>
      <c r="CU1535" s="32"/>
      <c r="CV1535" s="32"/>
      <c r="CW1535" s="32"/>
    </row>
    <row r="1536" spans="15:101" s="26" customFormat="1" x14ac:dyDescent="0.3">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c r="CP1536" s="32"/>
      <c r="CQ1536" s="32"/>
      <c r="CR1536" s="32"/>
      <c r="CS1536" s="32"/>
      <c r="CT1536" s="32"/>
      <c r="CU1536" s="32"/>
      <c r="CV1536" s="32"/>
      <c r="CW1536" s="32"/>
    </row>
    <row r="1537" spans="15:101" s="26" customFormat="1" x14ac:dyDescent="0.3">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row>
    <row r="1538" spans="15:101" s="26" customFormat="1" x14ac:dyDescent="0.3">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32"/>
      <c r="BN1538" s="32"/>
      <c r="BO1538" s="32"/>
      <c r="BP1538" s="32"/>
      <c r="BQ1538" s="32"/>
      <c r="BR1538" s="32"/>
      <c r="BS1538" s="32"/>
      <c r="BT1538" s="32"/>
      <c r="BU1538" s="32"/>
      <c r="BV1538" s="32"/>
      <c r="BW1538" s="32"/>
      <c r="BX1538" s="32"/>
      <c r="BY1538" s="32"/>
      <c r="BZ1538" s="32"/>
      <c r="CA1538" s="32"/>
      <c r="CB1538" s="32"/>
      <c r="CC1538" s="32"/>
      <c r="CD1538" s="32"/>
      <c r="CE1538" s="32"/>
      <c r="CF1538" s="32"/>
      <c r="CG1538" s="32"/>
      <c r="CH1538" s="32"/>
      <c r="CI1538" s="32"/>
      <c r="CJ1538" s="32"/>
      <c r="CK1538" s="32"/>
      <c r="CL1538" s="32"/>
      <c r="CM1538" s="32"/>
      <c r="CN1538" s="32"/>
      <c r="CO1538" s="32"/>
      <c r="CP1538" s="32"/>
      <c r="CQ1538" s="32"/>
      <c r="CR1538" s="32"/>
      <c r="CS1538" s="32"/>
      <c r="CT1538" s="32"/>
      <c r="CU1538" s="32"/>
      <c r="CV1538" s="32"/>
      <c r="CW1538" s="32"/>
    </row>
    <row r="1539" spans="15:101" s="26" customFormat="1" x14ac:dyDescent="0.3">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32"/>
      <c r="BN1539" s="32"/>
      <c r="BO1539" s="32"/>
      <c r="BP1539" s="32"/>
      <c r="BQ1539" s="32"/>
      <c r="BR1539" s="32"/>
      <c r="BS1539" s="32"/>
      <c r="BT1539" s="32"/>
      <c r="BU1539" s="32"/>
      <c r="BV1539" s="32"/>
      <c r="BW1539" s="32"/>
      <c r="BX1539" s="32"/>
      <c r="BY1539" s="32"/>
      <c r="BZ1539" s="32"/>
      <c r="CA1539" s="32"/>
      <c r="CB1539" s="32"/>
      <c r="CC1539" s="32"/>
      <c r="CD1539" s="32"/>
      <c r="CE1539" s="32"/>
      <c r="CF1539" s="32"/>
      <c r="CG1539" s="32"/>
      <c r="CH1539" s="32"/>
      <c r="CI1539" s="32"/>
      <c r="CJ1539" s="32"/>
      <c r="CK1539" s="32"/>
      <c r="CL1539" s="32"/>
      <c r="CM1539" s="32"/>
      <c r="CN1539" s="32"/>
      <c r="CO1539" s="32"/>
      <c r="CP1539" s="32"/>
      <c r="CQ1539" s="32"/>
      <c r="CR1539" s="32"/>
      <c r="CS1539" s="32"/>
      <c r="CT1539" s="32"/>
      <c r="CU1539" s="32"/>
      <c r="CV1539" s="32"/>
      <c r="CW1539" s="32"/>
    </row>
    <row r="1540" spans="15:101" s="26" customFormat="1" x14ac:dyDescent="0.3">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32"/>
      <c r="BN1540" s="32"/>
      <c r="BO1540" s="32"/>
      <c r="BP1540" s="32"/>
      <c r="BQ1540" s="32"/>
      <c r="BR1540" s="32"/>
      <c r="BS1540" s="32"/>
      <c r="BT1540" s="32"/>
      <c r="BU1540" s="32"/>
      <c r="BV1540" s="32"/>
      <c r="BW1540" s="32"/>
      <c r="BX1540" s="32"/>
      <c r="BY1540" s="32"/>
      <c r="BZ1540" s="32"/>
      <c r="CA1540" s="32"/>
      <c r="CB1540" s="32"/>
      <c r="CC1540" s="32"/>
      <c r="CD1540" s="32"/>
      <c r="CE1540" s="32"/>
      <c r="CF1540" s="32"/>
      <c r="CG1540" s="32"/>
      <c r="CH1540" s="32"/>
      <c r="CI1540" s="32"/>
      <c r="CJ1540" s="32"/>
      <c r="CK1540" s="32"/>
      <c r="CL1540" s="32"/>
      <c r="CM1540" s="32"/>
      <c r="CN1540" s="32"/>
      <c r="CO1540" s="32"/>
      <c r="CP1540" s="32"/>
      <c r="CQ1540" s="32"/>
      <c r="CR1540" s="32"/>
      <c r="CS1540" s="32"/>
      <c r="CT1540" s="32"/>
      <c r="CU1540" s="32"/>
      <c r="CV1540" s="32"/>
      <c r="CW1540" s="32"/>
    </row>
    <row r="1541" spans="15:101" s="26" customFormat="1" x14ac:dyDescent="0.3">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32"/>
      <c r="BN1541" s="32"/>
      <c r="BO1541" s="32"/>
      <c r="BP1541" s="32"/>
      <c r="BQ1541" s="32"/>
      <c r="BR1541" s="32"/>
      <c r="BS1541" s="32"/>
      <c r="BT1541" s="32"/>
      <c r="BU1541" s="32"/>
      <c r="BV1541" s="32"/>
      <c r="BW1541" s="32"/>
      <c r="BX1541" s="32"/>
      <c r="BY1541" s="32"/>
      <c r="BZ1541" s="32"/>
      <c r="CA1541" s="32"/>
      <c r="CB1541" s="32"/>
      <c r="CC1541" s="32"/>
      <c r="CD1541" s="32"/>
      <c r="CE1541" s="32"/>
      <c r="CF1541" s="32"/>
      <c r="CG1541" s="32"/>
      <c r="CH1541" s="32"/>
      <c r="CI1541" s="32"/>
      <c r="CJ1541" s="32"/>
      <c r="CK1541" s="32"/>
      <c r="CL1541" s="32"/>
      <c r="CM1541" s="32"/>
      <c r="CN1541" s="32"/>
      <c r="CO1541" s="32"/>
      <c r="CP1541" s="32"/>
      <c r="CQ1541" s="32"/>
      <c r="CR1541" s="32"/>
      <c r="CS1541" s="32"/>
      <c r="CT1541" s="32"/>
      <c r="CU1541" s="32"/>
      <c r="CV1541" s="32"/>
      <c r="CW1541" s="32"/>
    </row>
    <row r="1542" spans="15:101" s="26" customFormat="1" x14ac:dyDescent="0.3">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row>
    <row r="1543" spans="15:101" s="26" customFormat="1" x14ac:dyDescent="0.3">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row>
    <row r="1544" spans="15:101" s="26" customFormat="1" x14ac:dyDescent="0.3">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c r="CP1544" s="32"/>
      <c r="CQ1544" s="32"/>
      <c r="CR1544" s="32"/>
      <c r="CS1544" s="32"/>
      <c r="CT1544" s="32"/>
      <c r="CU1544" s="32"/>
      <c r="CV1544" s="32"/>
      <c r="CW1544" s="32"/>
    </row>
    <row r="1545" spans="15:101" s="26" customFormat="1" x14ac:dyDescent="0.3">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row>
    <row r="1546" spans="15:101" s="26" customFormat="1" x14ac:dyDescent="0.3">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row>
    <row r="1547" spans="15:101" s="26" customFormat="1" x14ac:dyDescent="0.3">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row>
    <row r="1548" spans="15:101" s="26" customFormat="1" x14ac:dyDescent="0.3">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32"/>
      <c r="BN1548" s="32"/>
      <c r="BO1548" s="32"/>
      <c r="BP1548" s="32"/>
      <c r="BQ1548" s="32"/>
      <c r="BR1548" s="32"/>
      <c r="BS1548" s="32"/>
      <c r="BT1548" s="32"/>
      <c r="BU1548" s="32"/>
      <c r="BV1548" s="32"/>
      <c r="BW1548" s="32"/>
      <c r="BX1548" s="32"/>
      <c r="BY1548" s="32"/>
      <c r="BZ1548" s="32"/>
      <c r="CA1548" s="32"/>
      <c r="CB1548" s="32"/>
      <c r="CC1548" s="32"/>
      <c r="CD1548" s="32"/>
      <c r="CE1548" s="32"/>
      <c r="CF1548" s="32"/>
      <c r="CG1548" s="32"/>
      <c r="CH1548" s="32"/>
      <c r="CI1548" s="32"/>
      <c r="CJ1548" s="32"/>
      <c r="CK1548" s="32"/>
      <c r="CL1548" s="32"/>
      <c r="CM1548" s="32"/>
      <c r="CN1548" s="32"/>
      <c r="CO1548" s="32"/>
      <c r="CP1548" s="32"/>
      <c r="CQ1548" s="32"/>
      <c r="CR1548" s="32"/>
      <c r="CS1548" s="32"/>
      <c r="CT1548" s="32"/>
      <c r="CU1548" s="32"/>
      <c r="CV1548" s="32"/>
      <c r="CW1548" s="32"/>
    </row>
    <row r="1549" spans="15:101" s="26" customFormat="1" x14ac:dyDescent="0.3">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32"/>
      <c r="BN1549" s="32"/>
      <c r="BO1549" s="32"/>
      <c r="BP1549" s="32"/>
      <c r="BQ1549" s="32"/>
      <c r="BR1549" s="32"/>
      <c r="BS1549" s="32"/>
      <c r="BT1549" s="32"/>
      <c r="BU1549" s="32"/>
      <c r="BV1549" s="32"/>
      <c r="BW1549" s="32"/>
      <c r="BX1549" s="32"/>
      <c r="BY1549" s="32"/>
      <c r="BZ1549" s="32"/>
      <c r="CA1549" s="32"/>
      <c r="CB1549" s="32"/>
      <c r="CC1549" s="32"/>
      <c r="CD1549" s="32"/>
      <c r="CE1549" s="32"/>
      <c r="CF1549" s="32"/>
      <c r="CG1549" s="32"/>
      <c r="CH1549" s="32"/>
      <c r="CI1549" s="32"/>
      <c r="CJ1549" s="32"/>
      <c r="CK1549" s="32"/>
      <c r="CL1549" s="32"/>
      <c r="CM1549" s="32"/>
      <c r="CN1549" s="32"/>
      <c r="CO1549" s="32"/>
      <c r="CP1549" s="32"/>
      <c r="CQ1549" s="32"/>
      <c r="CR1549" s="32"/>
      <c r="CS1549" s="32"/>
      <c r="CT1549" s="32"/>
      <c r="CU1549" s="32"/>
      <c r="CV1549" s="32"/>
      <c r="CW1549" s="32"/>
    </row>
    <row r="1550" spans="15:101" s="26" customFormat="1" x14ac:dyDescent="0.3">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row>
    <row r="1551" spans="15:101" s="26" customFormat="1" x14ac:dyDescent="0.3">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32"/>
      <c r="BN1551" s="32"/>
      <c r="BO1551" s="32"/>
      <c r="BP1551" s="32"/>
      <c r="BQ1551" s="32"/>
      <c r="BR1551" s="32"/>
      <c r="BS1551" s="32"/>
      <c r="BT1551" s="32"/>
      <c r="BU1551" s="32"/>
      <c r="BV1551" s="32"/>
      <c r="BW1551" s="32"/>
      <c r="BX1551" s="32"/>
      <c r="BY1551" s="32"/>
      <c r="BZ1551" s="32"/>
      <c r="CA1551" s="32"/>
      <c r="CB1551" s="32"/>
      <c r="CC1551" s="32"/>
      <c r="CD1551" s="32"/>
      <c r="CE1551" s="32"/>
      <c r="CF1551" s="32"/>
      <c r="CG1551" s="32"/>
      <c r="CH1551" s="32"/>
      <c r="CI1551" s="32"/>
      <c r="CJ1551" s="32"/>
      <c r="CK1551" s="32"/>
      <c r="CL1551" s="32"/>
      <c r="CM1551" s="32"/>
      <c r="CN1551" s="32"/>
      <c r="CO1551" s="32"/>
      <c r="CP1551" s="32"/>
      <c r="CQ1551" s="32"/>
      <c r="CR1551" s="32"/>
      <c r="CS1551" s="32"/>
      <c r="CT1551" s="32"/>
      <c r="CU1551" s="32"/>
      <c r="CV1551" s="32"/>
      <c r="CW1551" s="32"/>
    </row>
    <row r="1552" spans="15:101" s="26" customFormat="1" x14ac:dyDescent="0.3">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32"/>
      <c r="BN1552" s="32"/>
      <c r="BO1552" s="32"/>
      <c r="BP1552" s="32"/>
      <c r="BQ1552" s="32"/>
      <c r="BR1552" s="32"/>
      <c r="BS1552" s="32"/>
      <c r="BT1552" s="32"/>
      <c r="BU1552" s="32"/>
      <c r="BV1552" s="32"/>
      <c r="BW1552" s="32"/>
      <c r="BX1552" s="32"/>
      <c r="BY1552" s="32"/>
      <c r="BZ1552" s="32"/>
      <c r="CA1552" s="32"/>
      <c r="CB1552" s="32"/>
      <c r="CC1552" s="32"/>
      <c r="CD1552" s="32"/>
      <c r="CE1552" s="32"/>
      <c r="CF1552" s="32"/>
      <c r="CG1552" s="32"/>
      <c r="CH1552" s="32"/>
      <c r="CI1552" s="32"/>
      <c r="CJ1552" s="32"/>
      <c r="CK1552" s="32"/>
      <c r="CL1552" s="32"/>
      <c r="CM1552" s="32"/>
      <c r="CN1552" s="32"/>
      <c r="CO1552" s="32"/>
      <c r="CP1552" s="32"/>
      <c r="CQ1552" s="32"/>
      <c r="CR1552" s="32"/>
      <c r="CS1552" s="32"/>
      <c r="CT1552" s="32"/>
      <c r="CU1552" s="32"/>
      <c r="CV1552" s="32"/>
      <c r="CW1552" s="32"/>
    </row>
    <row r="1553" spans="15:101" s="26" customFormat="1" x14ac:dyDescent="0.3">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32"/>
      <c r="BN1553" s="32"/>
      <c r="BO1553" s="32"/>
      <c r="BP1553" s="32"/>
      <c r="BQ1553" s="32"/>
      <c r="BR1553" s="32"/>
      <c r="BS1553" s="32"/>
      <c r="BT1553" s="32"/>
      <c r="BU1553" s="32"/>
      <c r="BV1553" s="32"/>
      <c r="BW1553" s="32"/>
      <c r="BX1553" s="32"/>
      <c r="BY1553" s="32"/>
      <c r="BZ1553" s="32"/>
      <c r="CA1553" s="32"/>
      <c r="CB1553" s="32"/>
      <c r="CC1553" s="32"/>
      <c r="CD1553" s="32"/>
      <c r="CE1553" s="32"/>
      <c r="CF1553" s="32"/>
      <c r="CG1553" s="32"/>
      <c r="CH1553" s="32"/>
      <c r="CI1553" s="32"/>
      <c r="CJ1553" s="32"/>
      <c r="CK1553" s="32"/>
      <c r="CL1553" s="32"/>
      <c r="CM1553" s="32"/>
      <c r="CN1553" s="32"/>
      <c r="CO1553" s="32"/>
      <c r="CP1553" s="32"/>
      <c r="CQ1553" s="32"/>
      <c r="CR1553" s="32"/>
      <c r="CS1553" s="32"/>
      <c r="CT1553" s="32"/>
      <c r="CU1553" s="32"/>
      <c r="CV1553" s="32"/>
      <c r="CW1553" s="32"/>
    </row>
    <row r="1554" spans="15:101" s="26" customFormat="1" x14ac:dyDescent="0.3">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32"/>
      <c r="BN1554" s="32"/>
      <c r="BO1554" s="32"/>
      <c r="BP1554" s="32"/>
      <c r="BQ1554" s="32"/>
      <c r="BR1554" s="32"/>
      <c r="BS1554" s="32"/>
      <c r="BT1554" s="32"/>
      <c r="BU1554" s="32"/>
      <c r="BV1554" s="32"/>
      <c r="BW1554" s="32"/>
      <c r="BX1554" s="32"/>
      <c r="BY1554" s="32"/>
      <c r="BZ1554" s="32"/>
      <c r="CA1554" s="32"/>
      <c r="CB1554" s="32"/>
      <c r="CC1554" s="32"/>
      <c r="CD1554" s="32"/>
      <c r="CE1554" s="32"/>
      <c r="CF1554" s="32"/>
      <c r="CG1554" s="32"/>
      <c r="CH1554" s="32"/>
      <c r="CI1554" s="32"/>
      <c r="CJ1554" s="32"/>
      <c r="CK1554" s="32"/>
      <c r="CL1554" s="32"/>
      <c r="CM1554" s="32"/>
      <c r="CN1554" s="32"/>
      <c r="CO1554" s="32"/>
      <c r="CP1554" s="32"/>
      <c r="CQ1554" s="32"/>
      <c r="CR1554" s="32"/>
      <c r="CS1554" s="32"/>
      <c r="CT1554" s="32"/>
      <c r="CU1554" s="32"/>
      <c r="CV1554" s="32"/>
      <c r="CW1554" s="32"/>
    </row>
    <row r="1555" spans="15:101" s="26" customFormat="1" x14ac:dyDescent="0.3">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row>
    <row r="1556" spans="15:101" s="26" customFormat="1" x14ac:dyDescent="0.3">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32"/>
      <c r="BN1556" s="32"/>
      <c r="BO1556" s="32"/>
      <c r="BP1556" s="32"/>
      <c r="BQ1556" s="32"/>
      <c r="BR1556" s="32"/>
      <c r="BS1556" s="32"/>
      <c r="BT1556" s="32"/>
      <c r="BU1556" s="32"/>
      <c r="BV1556" s="32"/>
      <c r="BW1556" s="32"/>
      <c r="BX1556" s="32"/>
      <c r="BY1556" s="32"/>
      <c r="BZ1556" s="32"/>
      <c r="CA1556" s="32"/>
      <c r="CB1556" s="32"/>
      <c r="CC1556" s="32"/>
      <c r="CD1556" s="32"/>
      <c r="CE1556" s="32"/>
      <c r="CF1556" s="32"/>
      <c r="CG1556" s="32"/>
      <c r="CH1556" s="32"/>
      <c r="CI1556" s="32"/>
      <c r="CJ1556" s="32"/>
      <c r="CK1556" s="32"/>
      <c r="CL1556" s="32"/>
      <c r="CM1556" s="32"/>
      <c r="CN1556" s="32"/>
      <c r="CO1556" s="32"/>
      <c r="CP1556" s="32"/>
      <c r="CQ1556" s="32"/>
      <c r="CR1556" s="32"/>
      <c r="CS1556" s="32"/>
      <c r="CT1556" s="32"/>
      <c r="CU1556" s="32"/>
      <c r="CV1556" s="32"/>
      <c r="CW1556" s="32"/>
    </row>
    <row r="1557" spans="15:101" s="26" customFormat="1" x14ac:dyDescent="0.3">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32"/>
      <c r="BN1557" s="32"/>
      <c r="BO1557" s="32"/>
      <c r="BP1557" s="32"/>
      <c r="BQ1557" s="32"/>
      <c r="BR1557" s="32"/>
      <c r="BS1557" s="32"/>
      <c r="BT1557" s="32"/>
      <c r="BU1557" s="32"/>
      <c r="BV1557" s="32"/>
      <c r="BW1557" s="32"/>
      <c r="BX1557" s="32"/>
      <c r="BY1557" s="32"/>
      <c r="BZ1557" s="32"/>
      <c r="CA1557" s="32"/>
      <c r="CB1557" s="32"/>
      <c r="CC1557" s="32"/>
      <c r="CD1557" s="32"/>
      <c r="CE1557" s="32"/>
      <c r="CF1557" s="32"/>
      <c r="CG1557" s="32"/>
      <c r="CH1557" s="32"/>
      <c r="CI1557" s="32"/>
      <c r="CJ1557" s="32"/>
      <c r="CK1557" s="32"/>
      <c r="CL1557" s="32"/>
      <c r="CM1557" s="32"/>
      <c r="CN1557" s="32"/>
      <c r="CO1557" s="32"/>
      <c r="CP1557" s="32"/>
      <c r="CQ1557" s="32"/>
      <c r="CR1557" s="32"/>
      <c r="CS1557" s="32"/>
      <c r="CT1557" s="32"/>
      <c r="CU1557" s="32"/>
      <c r="CV1557" s="32"/>
      <c r="CW1557" s="32"/>
    </row>
    <row r="1558" spans="15:101" s="26" customFormat="1" x14ac:dyDescent="0.3">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row>
    <row r="1559" spans="15:101" s="26" customFormat="1" x14ac:dyDescent="0.3">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row>
    <row r="1560" spans="15:101" s="26" customFormat="1" x14ac:dyDescent="0.3">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row>
    <row r="1561" spans="15:101" s="26" customFormat="1" x14ac:dyDescent="0.3">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row>
    <row r="1562" spans="15:101" s="26" customFormat="1" x14ac:dyDescent="0.3">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row>
    <row r="1563" spans="15:101" s="26" customFormat="1" x14ac:dyDescent="0.3">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row>
    <row r="1564" spans="15:101" s="26" customFormat="1" x14ac:dyDescent="0.3">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32"/>
      <c r="BN1564" s="32"/>
      <c r="BO1564" s="32"/>
      <c r="BP1564" s="32"/>
      <c r="BQ1564" s="32"/>
      <c r="BR1564" s="32"/>
      <c r="BS1564" s="32"/>
      <c r="BT1564" s="32"/>
      <c r="BU1564" s="32"/>
      <c r="BV1564" s="32"/>
      <c r="BW1564" s="32"/>
      <c r="BX1564" s="32"/>
      <c r="BY1564" s="32"/>
      <c r="BZ1564" s="32"/>
      <c r="CA1564" s="32"/>
      <c r="CB1564" s="32"/>
      <c r="CC1564" s="32"/>
      <c r="CD1564" s="32"/>
      <c r="CE1564" s="32"/>
      <c r="CF1564" s="32"/>
      <c r="CG1564" s="32"/>
      <c r="CH1564" s="32"/>
      <c r="CI1564" s="32"/>
      <c r="CJ1564" s="32"/>
      <c r="CK1564" s="32"/>
      <c r="CL1564" s="32"/>
      <c r="CM1564" s="32"/>
      <c r="CN1564" s="32"/>
      <c r="CO1564" s="32"/>
      <c r="CP1564" s="32"/>
      <c r="CQ1564" s="32"/>
      <c r="CR1564" s="32"/>
      <c r="CS1564" s="32"/>
      <c r="CT1564" s="32"/>
      <c r="CU1564" s="32"/>
      <c r="CV1564" s="32"/>
      <c r="CW1564" s="32"/>
    </row>
    <row r="1565" spans="15:101" s="26" customFormat="1" x14ac:dyDescent="0.3">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32"/>
      <c r="BN1565" s="32"/>
      <c r="BO1565" s="32"/>
      <c r="BP1565" s="32"/>
      <c r="BQ1565" s="32"/>
      <c r="BR1565" s="32"/>
      <c r="BS1565" s="32"/>
      <c r="BT1565" s="32"/>
      <c r="BU1565" s="32"/>
      <c r="BV1565" s="32"/>
      <c r="BW1565" s="32"/>
      <c r="BX1565" s="32"/>
      <c r="BY1565" s="32"/>
      <c r="BZ1565" s="32"/>
      <c r="CA1565" s="32"/>
      <c r="CB1565" s="32"/>
      <c r="CC1565" s="32"/>
      <c r="CD1565" s="32"/>
      <c r="CE1565" s="32"/>
      <c r="CF1565" s="32"/>
      <c r="CG1565" s="32"/>
      <c r="CH1565" s="32"/>
      <c r="CI1565" s="32"/>
      <c r="CJ1565" s="32"/>
      <c r="CK1565" s="32"/>
      <c r="CL1565" s="32"/>
      <c r="CM1565" s="32"/>
      <c r="CN1565" s="32"/>
      <c r="CO1565" s="32"/>
      <c r="CP1565" s="32"/>
      <c r="CQ1565" s="32"/>
      <c r="CR1565" s="32"/>
      <c r="CS1565" s="32"/>
      <c r="CT1565" s="32"/>
      <c r="CU1565" s="32"/>
      <c r="CV1565" s="32"/>
      <c r="CW1565" s="32"/>
    </row>
    <row r="1566" spans="15:101" s="26" customFormat="1" x14ac:dyDescent="0.3">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row>
    <row r="1567" spans="15:101" s="26" customFormat="1" x14ac:dyDescent="0.3">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32"/>
      <c r="BN1567" s="32"/>
      <c r="BO1567" s="32"/>
      <c r="BP1567" s="32"/>
      <c r="BQ1567" s="32"/>
      <c r="BR1567" s="32"/>
      <c r="BS1567" s="32"/>
      <c r="BT1567" s="32"/>
      <c r="BU1567" s="32"/>
      <c r="BV1567" s="32"/>
      <c r="BW1567" s="32"/>
      <c r="BX1567" s="32"/>
      <c r="BY1567" s="32"/>
      <c r="BZ1567" s="32"/>
      <c r="CA1567" s="32"/>
      <c r="CB1567" s="32"/>
      <c r="CC1567" s="32"/>
      <c r="CD1567" s="32"/>
      <c r="CE1567" s="32"/>
      <c r="CF1567" s="32"/>
      <c r="CG1567" s="32"/>
      <c r="CH1567" s="32"/>
      <c r="CI1567" s="32"/>
      <c r="CJ1567" s="32"/>
      <c r="CK1567" s="32"/>
      <c r="CL1567" s="32"/>
      <c r="CM1567" s="32"/>
      <c r="CN1567" s="32"/>
      <c r="CO1567" s="32"/>
      <c r="CP1567" s="32"/>
      <c r="CQ1567" s="32"/>
      <c r="CR1567" s="32"/>
      <c r="CS1567" s="32"/>
      <c r="CT1567" s="32"/>
      <c r="CU1567" s="32"/>
      <c r="CV1567" s="32"/>
      <c r="CW1567" s="32"/>
    </row>
    <row r="1568" spans="15:101" s="26" customFormat="1" x14ac:dyDescent="0.3">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32"/>
      <c r="BN1568" s="32"/>
      <c r="BO1568" s="32"/>
      <c r="BP1568" s="32"/>
      <c r="BQ1568" s="32"/>
      <c r="BR1568" s="32"/>
      <c r="BS1568" s="32"/>
      <c r="BT1568" s="32"/>
      <c r="BU1568" s="32"/>
      <c r="BV1568" s="32"/>
      <c r="BW1568" s="32"/>
      <c r="BX1568" s="32"/>
      <c r="BY1568" s="32"/>
      <c r="BZ1568" s="32"/>
      <c r="CA1568" s="32"/>
      <c r="CB1568" s="32"/>
      <c r="CC1568" s="32"/>
      <c r="CD1568" s="32"/>
      <c r="CE1568" s="32"/>
      <c r="CF1568" s="32"/>
      <c r="CG1568" s="32"/>
      <c r="CH1568" s="32"/>
      <c r="CI1568" s="32"/>
      <c r="CJ1568" s="32"/>
      <c r="CK1568" s="32"/>
      <c r="CL1568" s="32"/>
      <c r="CM1568" s="32"/>
      <c r="CN1568" s="32"/>
      <c r="CO1568" s="32"/>
      <c r="CP1568" s="32"/>
      <c r="CQ1568" s="32"/>
      <c r="CR1568" s="32"/>
      <c r="CS1568" s="32"/>
      <c r="CT1568" s="32"/>
      <c r="CU1568" s="32"/>
      <c r="CV1568" s="32"/>
      <c r="CW1568" s="32"/>
    </row>
    <row r="1569" spans="15:101" s="26" customFormat="1" x14ac:dyDescent="0.3">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32"/>
      <c r="BN1569" s="32"/>
      <c r="BO1569" s="32"/>
      <c r="BP1569" s="32"/>
      <c r="BQ1569" s="32"/>
      <c r="BR1569" s="32"/>
      <c r="BS1569" s="32"/>
      <c r="BT1569" s="32"/>
      <c r="BU1569" s="32"/>
      <c r="BV1569" s="32"/>
      <c r="BW1569" s="32"/>
      <c r="BX1569" s="32"/>
      <c r="BY1569" s="32"/>
      <c r="BZ1569" s="32"/>
      <c r="CA1569" s="32"/>
      <c r="CB1569" s="32"/>
      <c r="CC1569" s="32"/>
      <c r="CD1569" s="32"/>
      <c r="CE1569" s="32"/>
      <c r="CF1569" s="32"/>
      <c r="CG1569" s="32"/>
      <c r="CH1569" s="32"/>
      <c r="CI1569" s="32"/>
      <c r="CJ1569" s="32"/>
      <c r="CK1569" s="32"/>
      <c r="CL1569" s="32"/>
      <c r="CM1569" s="32"/>
      <c r="CN1569" s="32"/>
      <c r="CO1569" s="32"/>
      <c r="CP1569" s="32"/>
      <c r="CQ1569" s="32"/>
      <c r="CR1569" s="32"/>
      <c r="CS1569" s="32"/>
      <c r="CT1569" s="32"/>
      <c r="CU1569" s="32"/>
      <c r="CV1569" s="32"/>
      <c r="CW1569" s="32"/>
    </row>
    <row r="1570" spans="15:101" s="26" customFormat="1" x14ac:dyDescent="0.3">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32"/>
      <c r="BN1570" s="32"/>
      <c r="BO1570" s="32"/>
      <c r="BP1570" s="32"/>
      <c r="BQ1570" s="32"/>
      <c r="BR1570" s="32"/>
      <c r="BS1570" s="32"/>
      <c r="BT1570" s="32"/>
      <c r="BU1570" s="32"/>
      <c r="BV1570" s="32"/>
      <c r="BW1570" s="32"/>
      <c r="BX1570" s="32"/>
      <c r="BY1570" s="32"/>
      <c r="BZ1570" s="32"/>
      <c r="CA1570" s="32"/>
      <c r="CB1570" s="32"/>
      <c r="CC1570" s="32"/>
      <c r="CD1570" s="32"/>
      <c r="CE1570" s="32"/>
      <c r="CF1570" s="32"/>
      <c r="CG1570" s="32"/>
      <c r="CH1570" s="32"/>
      <c r="CI1570" s="32"/>
      <c r="CJ1570" s="32"/>
      <c r="CK1570" s="32"/>
      <c r="CL1570" s="32"/>
      <c r="CM1570" s="32"/>
      <c r="CN1570" s="32"/>
      <c r="CO1570" s="32"/>
      <c r="CP1570" s="32"/>
      <c r="CQ1570" s="32"/>
      <c r="CR1570" s="32"/>
      <c r="CS1570" s="32"/>
      <c r="CT1570" s="32"/>
      <c r="CU1570" s="32"/>
      <c r="CV1570" s="32"/>
      <c r="CW1570" s="32"/>
    </row>
    <row r="1571" spans="15:101" s="26" customFormat="1" x14ac:dyDescent="0.3">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c r="CP1571" s="32"/>
      <c r="CQ1571" s="32"/>
      <c r="CR1571" s="32"/>
      <c r="CS1571" s="32"/>
      <c r="CT1571" s="32"/>
      <c r="CU1571" s="32"/>
      <c r="CV1571" s="32"/>
      <c r="CW1571" s="32"/>
    </row>
    <row r="1572" spans="15:101" s="26" customFormat="1" x14ac:dyDescent="0.3">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c r="CP1572" s="32"/>
      <c r="CQ1572" s="32"/>
      <c r="CR1572" s="32"/>
      <c r="CS1572" s="32"/>
      <c r="CT1572" s="32"/>
      <c r="CU1572" s="32"/>
      <c r="CV1572" s="32"/>
      <c r="CW1572" s="32"/>
    </row>
    <row r="1573" spans="15:101" s="26" customFormat="1" x14ac:dyDescent="0.3">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32"/>
      <c r="BN1573" s="32"/>
      <c r="BO1573" s="32"/>
      <c r="BP1573" s="32"/>
      <c r="BQ1573" s="32"/>
      <c r="BR1573" s="32"/>
      <c r="BS1573" s="32"/>
      <c r="BT1573" s="32"/>
      <c r="BU1573" s="32"/>
      <c r="BV1573" s="32"/>
      <c r="BW1573" s="32"/>
      <c r="BX1573" s="32"/>
      <c r="BY1573" s="32"/>
      <c r="BZ1573" s="32"/>
      <c r="CA1573" s="32"/>
      <c r="CB1573" s="32"/>
      <c r="CC1573" s="32"/>
      <c r="CD1573" s="32"/>
      <c r="CE1573" s="32"/>
      <c r="CF1573" s="32"/>
      <c r="CG1573" s="32"/>
      <c r="CH1573" s="32"/>
      <c r="CI1573" s="32"/>
      <c r="CJ1573" s="32"/>
      <c r="CK1573" s="32"/>
      <c r="CL1573" s="32"/>
      <c r="CM1573" s="32"/>
      <c r="CN1573" s="32"/>
      <c r="CO1573" s="32"/>
      <c r="CP1573" s="32"/>
      <c r="CQ1573" s="32"/>
      <c r="CR1573" s="32"/>
      <c r="CS1573" s="32"/>
      <c r="CT1573" s="32"/>
      <c r="CU1573" s="32"/>
      <c r="CV1573" s="32"/>
      <c r="CW1573" s="32"/>
    </row>
    <row r="1574" spans="15:101" s="26" customFormat="1" x14ac:dyDescent="0.3">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row>
    <row r="1575" spans="15:101" s="26" customFormat="1" x14ac:dyDescent="0.3">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32"/>
      <c r="BN1575" s="32"/>
      <c r="BO1575" s="32"/>
      <c r="BP1575" s="32"/>
      <c r="BQ1575" s="32"/>
      <c r="BR1575" s="32"/>
      <c r="BS1575" s="32"/>
      <c r="BT1575" s="32"/>
      <c r="BU1575" s="32"/>
      <c r="BV1575" s="32"/>
      <c r="BW1575" s="32"/>
      <c r="BX1575" s="32"/>
      <c r="BY1575" s="32"/>
      <c r="BZ1575" s="32"/>
      <c r="CA1575" s="32"/>
      <c r="CB1575" s="32"/>
      <c r="CC1575" s="32"/>
      <c r="CD1575" s="32"/>
      <c r="CE1575" s="32"/>
      <c r="CF1575" s="32"/>
      <c r="CG1575" s="32"/>
      <c r="CH1575" s="32"/>
      <c r="CI1575" s="32"/>
      <c r="CJ1575" s="32"/>
      <c r="CK1575" s="32"/>
      <c r="CL1575" s="32"/>
      <c r="CM1575" s="32"/>
      <c r="CN1575" s="32"/>
      <c r="CO1575" s="32"/>
      <c r="CP1575" s="32"/>
      <c r="CQ1575" s="32"/>
      <c r="CR1575" s="32"/>
      <c r="CS1575" s="32"/>
      <c r="CT1575" s="32"/>
      <c r="CU1575" s="32"/>
      <c r="CV1575" s="32"/>
      <c r="CW1575" s="32"/>
    </row>
    <row r="1576" spans="15:101" s="26" customFormat="1" x14ac:dyDescent="0.3">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32"/>
      <c r="BN1576" s="32"/>
      <c r="BO1576" s="32"/>
      <c r="BP1576" s="32"/>
      <c r="BQ1576" s="32"/>
      <c r="BR1576" s="32"/>
      <c r="BS1576" s="32"/>
      <c r="BT1576" s="32"/>
      <c r="BU1576" s="32"/>
      <c r="BV1576" s="32"/>
      <c r="BW1576" s="32"/>
      <c r="BX1576" s="32"/>
      <c r="BY1576" s="32"/>
      <c r="BZ1576" s="32"/>
      <c r="CA1576" s="32"/>
      <c r="CB1576" s="32"/>
      <c r="CC1576" s="32"/>
      <c r="CD1576" s="32"/>
      <c r="CE1576" s="32"/>
      <c r="CF1576" s="32"/>
      <c r="CG1576" s="32"/>
      <c r="CH1576" s="32"/>
      <c r="CI1576" s="32"/>
      <c r="CJ1576" s="32"/>
      <c r="CK1576" s="32"/>
      <c r="CL1576" s="32"/>
      <c r="CM1576" s="32"/>
      <c r="CN1576" s="32"/>
      <c r="CO1576" s="32"/>
      <c r="CP1576" s="32"/>
      <c r="CQ1576" s="32"/>
      <c r="CR1576" s="32"/>
      <c r="CS1576" s="32"/>
      <c r="CT1576" s="32"/>
      <c r="CU1576" s="32"/>
      <c r="CV1576" s="32"/>
      <c r="CW1576" s="32"/>
    </row>
    <row r="1577" spans="15:101" s="26" customFormat="1" x14ac:dyDescent="0.3">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32"/>
      <c r="BN1577" s="32"/>
      <c r="BO1577" s="32"/>
      <c r="BP1577" s="32"/>
      <c r="BQ1577" s="32"/>
      <c r="BR1577" s="32"/>
      <c r="BS1577" s="32"/>
      <c r="BT1577" s="32"/>
      <c r="BU1577" s="32"/>
      <c r="BV1577" s="32"/>
      <c r="BW1577" s="32"/>
      <c r="BX1577" s="32"/>
      <c r="BY1577" s="32"/>
      <c r="BZ1577" s="32"/>
      <c r="CA1577" s="32"/>
      <c r="CB1577" s="32"/>
      <c r="CC1577" s="32"/>
      <c r="CD1577" s="32"/>
      <c r="CE1577" s="32"/>
      <c r="CF1577" s="32"/>
      <c r="CG1577" s="32"/>
      <c r="CH1577" s="32"/>
      <c r="CI1577" s="32"/>
      <c r="CJ1577" s="32"/>
      <c r="CK1577" s="32"/>
      <c r="CL1577" s="32"/>
      <c r="CM1577" s="32"/>
      <c r="CN1577" s="32"/>
      <c r="CO1577" s="32"/>
      <c r="CP1577" s="32"/>
      <c r="CQ1577" s="32"/>
      <c r="CR1577" s="32"/>
      <c r="CS1577" s="32"/>
      <c r="CT1577" s="32"/>
      <c r="CU1577" s="32"/>
      <c r="CV1577" s="32"/>
      <c r="CW1577" s="32"/>
    </row>
    <row r="1578" spans="15:101" s="26" customFormat="1" x14ac:dyDescent="0.3">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32"/>
      <c r="BN1578" s="32"/>
      <c r="BO1578" s="32"/>
      <c r="BP1578" s="32"/>
      <c r="BQ1578" s="32"/>
      <c r="BR1578" s="32"/>
      <c r="BS1578" s="32"/>
      <c r="BT1578" s="32"/>
      <c r="BU1578" s="32"/>
      <c r="BV1578" s="32"/>
      <c r="BW1578" s="32"/>
      <c r="BX1578" s="32"/>
      <c r="BY1578" s="32"/>
      <c r="BZ1578" s="32"/>
      <c r="CA1578" s="32"/>
      <c r="CB1578" s="32"/>
      <c r="CC1578" s="32"/>
      <c r="CD1578" s="32"/>
      <c r="CE1578" s="32"/>
      <c r="CF1578" s="32"/>
      <c r="CG1578" s="32"/>
      <c r="CH1578" s="32"/>
      <c r="CI1578" s="32"/>
      <c r="CJ1578" s="32"/>
      <c r="CK1578" s="32"/>
      <c r="CL1578" s="32"/>
      <c r="CM1578" s="32"/>
      <c r="CN1578" s="32"/>
      <c r="CO1578" s="32"/>
      <c r="CP1578" s="32"/>
      <c r="CQ1578" s="32"/>
      <c r="CR1578" s="32"/>
      <c r="CS1578" s="32"/>
      <c r="CT1578" s="32"/>
      <c r="CU1578" s="32"/>
      <c r="CV1578" s="32"/>
      <c r="CW1578" s="32"/>
    </row>
    <row r="1579" spans="15:101" s="26" customFormat="1" x14ac:dyDescent="0.3">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32"/>
      <c r="BN1579" s="32"/>
      <c r="BO1579" s="32"/>
      <c r="BP1579" s="32"/>
      <c r="BQ1579" s="32"/>
      <c r="BR1579" s="32"/>
      <c r="BS1579" s="32"/>
      <c r="BT1579" s="32"/>
      <c r="BU1579" s="32"/>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row>
    <row r="1580" spans="15:101" s="26" customFormat="1" x14ac:dyDescent="0.3">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32"/>
      <c r="BN1580" s="32"/>
      <c r="BO1580" s="32"/>
      <c r="BP1580" s="32"/>
      <c r="BQ1580" s="32"/>
      <c r="BR1580" s="32"/>
      <c r="BS1580" s="32"/>
      <c r="BT1580" s="32"/>
      <c r="BU1580" s="32"/>
      <c r="BV1580" s="32"/>
      <c r="BW1580" s="32"/>
      <c r="BX1580" s="32"/>
      <c r="BY1580" s="32"/>
      <c r="BZ1580" s="32"/>
      <c r="CA1580" s="32"/>
      <c r="CB1580" s="32"/>
      <c r="CC1580" s="32"/>
      <c r="CD1580" s="32"/>
      <c r="CE1580" s="32"/>
      <c r="CF1580" s="32"/>
      <c r="CG1580" s="32"/>
      <c r="CH1580" s="32"/>
      <c r="CI1580" s="32"/>
      <c r="CJ1580" s="32"/>
      <c r="CK1580" s="32"/>
      <c r="CL1580" s="32"/>
      <c r="CM1580" s="32"/>
      <c r="CN1580" s="32"/>
      <c r="CO1580" s="32"/>
      <c r="CP1580" s="32"/>
      <c r="CQ1580" s="32"/>
      <c r="CR1580" s="32"/>
      <c r="CS1580" s="32"/>
      <c r="CT1580" s="32"/>
      <c r="CU1580" s="32"/>
      <c r="CV1580" s="32"/>
      <c r="CW1580" s="32"/>
    </row>
    <row r="1581" spans="15:101" s="26" customFormat="1" x14ac:dyDescent="0.3">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32"/>
      <c r="BN1581" s="32"/>
      <c r="BO1581" s="32"/>
      <c r="BP1581" s="32"/>
      <c r="BQ1581" s="32"/>
      <c r="BR1581" s="32"/>
      <c r="BS1581" s="32"/>
      <c r="BT1581" s="32"/>
      <c r="BU1581" s="32"/>
      <c r="BV1581" s="32"/>
      <c r="BW1581" s="32"/>
      <c r="BX1581" s="32"/>
      <c r="BY1581" s="32"/>
      <c r="BZ1581" s="32"/>
      <c r="CA1581" s="32"/>
      <c r="CB1581" s="32"/>
      <c r="CC1581" s="32"/>
      <c r="CD1581" s="32"/>
      <c r="CE1581" s="32"/>
      <c r="CF1581" s="32"/>
      <c r="CG1581" s="32"/>
      <c r="CH1581" s="32"/>
      <c r="CI1581" s="32"/>
      <c r="CJ1581" s="32"/>
      <c r="CK1581" s="32"/>
      <c r="CL1581" s="32"/>
      <c r="CM1581" s="32"/>
      <c r="CN1581" s="32"/>
      <c r="CO1581" s="32"/>
      <c r="CP1581" s="32"/>
      <c r="CQ1581" s="32"/>
      <c r="CR1581" s="32"/>
      <c r="CS1581" s="32"/>
      <c r="CT1581" s="32"/>
      <c r="CU1581" s="32"/>
      <c r="CV1581" s="32"/>
      <c r="CW1581" s="32"/>
    </row>
    <row r="1582" spans="15:101" s="26" customFormat="1" x14ac:dyDescent="0.3">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row>
    <row r="1583" spans="15:101" s="26" customFormat="1" x14ac:dyDescent="0.3">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32"/>
      <c r="BN1583" s="32"/>
      <c r="BO1583" s="32"/>
      <c r="BP1583" s="32"/>
      <c r="BQ1583" s="32"/>
      <c r="BR1583" s="32"/>
      <c r="BS1583" s="32"/>
      <c r="BT1583" s="32"/>
      <c r="BU1583" s="32"/>
      <c r="BV1583" s="32"/>
      <c r="BW1583" s="32"/>
      <c r="BX1583" s="32"/>
      <c r="BY1583" s="32"/>
      <c r="BZ1583" s="32"/>
      <c r="CA1583" s="32"/>
      <c r="CB1583" s="32"/>
      <c r="CC1583" s="32"/>
      <c r="CD1583" s="32"/>
      <c r="CE1583" s="32"/>
      <c r="CF1583" s="32"/>
      <c r="CG1583" s="32"/>
      <c r="CH1583" s="32"/>
      <c r="CI1583" s="32"/>
      <c r="CJ1583" s="32"/>
      <c r="CK1583" s="32"/>
      <c r="CL1583" s="32"/>
      <c r="CM1583" s="32"/>
      <c r="CN1583" s="32"/>
      <c r="CO1583" s="32"/>
      <c r="CP1583" s="32"/>
      <c r="CQ1583" s="32"/>
      <c r="CR1583" s="32"/>
      <c r="CS1583" s="32"/>
      <c r="CT1583" s="32"/>
      <c r="CU1583" s="32"/>
      <c r="CV1583" s="32"/>
      <c r="CW1583" s="32"/>
    </row>
    <row r="1584" spans="15:101" s="26" customFormat="1" x14ac:dyDescent="0.3">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32"/>
      <c r="BN1584" s="32"/>
      <c r="BO1584" s="32"/>
      <c r="BP1584" s="32"/>
      <c r="BQ1584" s="32"/>
      <c r="BR1584" s="32"/>
      <c r="BS1584" s="32"/>
      <c r="BT1584" s="32"/>
      <c r="BU1584" s="32"/>
      <c r="BV1584" s="32"/>
      <c r="BW1584" s="32"/>
      <c r="BX1584" s="32"/>
      <c r="BY1584" s="32"/>
      <c r="BZ1584" s="32"/>
      <c r="CA1584" s="32"/>
      <c r="CB1584" s="32"/>
      <c r="CC1584" s="32"/>
      <c r="CD1584" s="32"/>
      <c r="CE1584" s="32"/>
      <c r="CF1584" s="32"/>
      <c r="CG1584" s="32"/>
      <c r="CH1584" s="32"/>
      <c r="CI1584" s="32"/>
      <c r="CJ1584" s="32"/>
      <c r="CK1584" s="32"/>
      <c r="CL1584" s="32"/>
      <c r="CM1584" s="32"/>
      <c r="CN1584" s="32"/>
      <c r="CO1584" s="32"/>
      <c r="CP1584" s="32"/>
      <c r="CQ1584" s="32"/>
      <c r="CR1584" s="32"/>
      <c r="CS1584" s="32"/>
      <c r="CT1584" s="32"/>
      <c r="CU1584" s="32"/>
      <c r="CV1584" s="32"/>
      <c r="CW1584" s="32"/>
    </row>
    <row r="1585" spans="15:101" s="26" customFormat="1" x14ac:dyDescent="0.3">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32"/>
      <c r="BN1585" s="32"/>
      <c r="BO1585" s="32"/>
      <c r="BP1585" s="32"/>
      <c r="BQ1585" s="32"/>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row>
    <row r="1586" spans="15:101" s="26" customFormat="1" x14ac:dyDescent="0.3">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32"/>
      <c r="BN1586" s="32"/>
      <c r="BO1586" s="32"/>
      <c r="BP1586" s="32"/>
      <c r="BQ1586" s="32"/>
      <c r="BR1586" s="32"/>
      <c r="BS1586" s="32"/>
      <c r="BT1586" s="32"/>
      <c r="BU1586" s="32"/>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row>
    <row r="1587" spans="15:101" s="26" customFormat="1" x14ac:dyDescent="0.3">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32"/>
      <c r="BN1587" s="32"/>
      <c r="BO1587" s="32"/>
      <c r="BP1587" s="32"/>
      <c r="BQ1587" s="32"/>
      <c r="BR1587" s="32"/>
      <c r="BS1587" s="32"/>
      <c r="BT1587" s="32"/>
      <c r="BU1587" s="32"/>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row>
    <row r="1588" spans="15:101" s="26" customFormat="1" x14ac:dyDescent="0.3">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32"/>
      <c r="BN1588" s="32"/>
      <c r="BO1588" s="32"/>
      <c r="BP1588" s="32"/>
      <c r="BQ1588" s="32"/>
      <c r="BR1588" s="32"/>
      <c r="BS1588" s="32"/>
      <c r="BT1588" s="32"/>
      <c r="BU1588" s="32"/>
      <c r="BV1588" s="32"/>
      <c r="BW1588" s="32"/>
      <c r="BX1588" s="32"/>
      <c r="BY1588" s="32"/>
      <c r="BZ1588" s="32"/>
      <c r="CA1588" s="32"/>
      <c r="CB1588" s="32"/>
      <c r="CC1588" s="32"/>
      <c r="CD1588" s="32"/>
      <c r="CE1588" s="32"/>
      <c r="CF1588" s="32"/>
      <c r="CG1588" s="32"/>
      <c r="CH1588" s="32"/>
      <c r="CI1588" s="32"/>
      <c r="CJ1588" s="32"/>
      <c r="CK1588" s="32"/>
      <c r="CL1588" s="32"/>
      <c r="CM1588" s="32"/>
      <c r="CN1588" s="32"/>
      <c r="CO1588" s="32"/>
      <c r="CP1588" s="32"/>
      <c r="CQ1588" s="32"/>
      <c r="CR1588" s="32"/>
      <c r="CS1588" s="32"/>
      <c r="CT1588" s="32"/>
      <c r="CU1588" s="32"/>
      <c r="CV1588" s="32"/>
      <c r="CW1588" s="32"/>
    </row>
    <row r="1589" spans="15:101" s="26" customFormat="1" x14ac:dyDescent="0.3">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c r="CP1589" s="32"/>
      <c r="CQ1589" s="32"/>
      <c r="CR1589" s="32"/>
      <c r="CS1589" s="32"/>
      <c r="CT1589" s="32"/>
      <c r="CU1589" s="32"/>
      <c r="CV1589" s="32"/>
      <c r="CW1589" s="32"/>
    </row>
    <row r="1590" spans="15:101" s="26" customFormat="1" x14ac:dyDescent="0.3">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row>
    <row r="1591" spans="15:101" s="26" customFormat="1" x14ac:dyDescent="0.3">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32"/>
      <c r="BN1591" s="32"/>
      <c r="BO1591" s="32"/>
      <c r="BP1591" s="32"/>
      <c r="BQ1591" s="32"/>
      <c r="BR1591" s="32"/>
      <c r="BS1591" s="32"/>
      <c r="BT1591" s="32"/>
      <c r="BU1591" s="32"/>
      <c r="BV1591" s="32"/>
      <c r="BW1591" s="32"/>
      <c r="BX1591" s="32"/>
      <c r="BY1591" s="32"/>
      <c r="BZ1591" s="32"/>
      <c r="CA1591" s="32"/>
      <c r="CB1591" s="32"/>
      <c r="CC1591" s="32"/>
      <c r="CD1591" s="32"/>
      <c r="CE1591" s="32"/>
      <c r="CF1591" s="32"/>
      <c r="CG1591" s="32"/>
      <c r="CH1591" s="32"/>
      <c r="CI1591" s="32"/>
      <c r="CJ1591" s="32"/>
      <c r="CK1591" s="32"/>
      <c r="CL1591" s="32"/>
      <c r="CM1591" s="32"/>
      <c r="CN1591" s="32"/>
      <c r="CO1591" s="32"/>
      <c r="CP1591" s="32"/>
      <c r="CQ1591" s="32"/>
      <c r="CR1591" s="32"/>
      <c r="CS1591" s="32"/>
      <c r="CT1591" s="32"/>
      <c r="CU1591" s="32"/>
      <c r="CV1591" s="32"/>
      <c r="CW1591" s="32"/>
    </row>
    <row r="1592" spans="15:101" s="26" customFormat="1" x14ac:dyDescent="0.3">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32"/>
      <c r="BN1592" s="32"/>
      <c r="BO1592" s="32"/>
      <c r="BP1592" s="32"/>
      <c r="BQ1592" s="32"/>
      <c r="BR1592" s="32"/>
      <c r="BS1592" s="32"/>
      <c r="BT1592" s="32"/>
      <c r="BU1592" s="32"/>
      <c r="BV1592" s="32"/>
      <c r="BW1592" s="32"/>
      <c r="BX1592" s="32"/>
      <c r="BY1592" s="32"/>
      <c r="BZ1592" s="32"/>
      <c r="CA1592" s="32"/>
      <c r="CB1592" s="32"/>
      <c r="CC1592" s="32"/>
      <c r="CD1592" s="32"/>
      <c r="CE1592" s="32"/>
      <c r="CF1592" s="32"/>
      <c r="CG1592" s="32"/>
      <c r="CH1592" s="32"/>
      <c r="CI1592" s="32"/>
      <c r="CJ1592" s="32"/>
      <c r="CK1592" s="32"/>
      <c r="CL1592" s="32"/>
      <c r="CM1592" s="32"/>
      <c r="CN1592" s="32"/>
      <c r="CO1592" s="32"/>
      <c r="CP1592" s="32"/>
      <c r="CQ1592" s="32"/>
      <c r="CR1592" s="32"/>
      <c r="CS1592" s="32"/>
      <c r="CT1592" s="32"/>
      <c r="CU1592" s="32"/>
      <c r="CV1592" s="32"/>
      <c r="CW1592" s="32"/>
    </row>
    <row r="1593" spans="15:101" s="26" customFormat="1" x14ac:dyDescent="0.3">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32"/>
      <c r="BN1593" s="32"/>
      <c r="BO1593" s="32"/>
      <c r="BP1593" s="32"/>
      <c r="BQ1593" s="32"/>
      <c r="BR1593" s="32"/>
      <c r="BS1593" s="32"/>
      <c r="BT1593" s="32"/>
      <c r="BU1593" s="32"/>
      <c r="BV1593" s="32"/>
      <c r="BW1593" s="32"/>
      <c r="BX1593" s="32"/>
      <c r="BY1593" s="32"/>
      <c r="BZ1593" s="32"/>
      <c r="CA1593" s="32"/>
      <c r="CB1593" s="32"/>
      <c r="CC1593" s="32"/>
      <c r="CD1593" s="32"/>
      <c r="CE1593" s="32"/>
      <c r="CF1593" s="32"/>
      <c r="CG1593" s="32"/>
      <c r="CH1593" s="32"/>
      <c r="CI1593" s="32"/>
      <c r="CJ1593" s="32"/>
      <c r="CK1593" s="32"/>
      <c r="CL1593" s="32"/>
      <c r="CM1593" s="32"/>
      <c r="CN1593" s="32"/>
      <c r="CO1593" s="32"/>
      <c r="CP1593" s="32"/>
      <c r="CQ1593" s="32"/>
      <c r="CR1593" s="32"/>
      <c r="CS1593" s="32"/>
      <c r="CT1593" s="32"/>
      <c r="CU1593" s="32"/>
      <c r="CV1593" s="32"/>
      <c r="CW1593" s="32"/>
    </row>
    <row r="1594" spans="15:101" s="26" customFormat="1" x14ac:dyDescent="0.3">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32"/>
      <c r="BN1594" s="32"/>
      <c r="BO1594" s="32"/>
      <c r="BP1594" s="32"/>
      <c r="BQ1594" s="32"/>
      <c r="BR1594" s="32"/>
      <c r="BS1594" s="32"/>
      <c r="BT1594" s="32"/>
      <c r="BU1594" s="32"/>
      <c r="BV1594" s="32"/>
      <c r="BW1594" s="32"/>
      <c r="BX1594" s="32"/>
      <c r="BY1594" s="32"/>
      <c r="BZ1594" s="32"/>
      <c r="CA1594" s="32"/>
      <c r="CB1594" s="32"/>
      <c r="CC1594" s="32"/>
      <c r="CD1594" s="32"/>
      <c r="CE1594" s="32"/>
      <c r="CF1594" s="32"/>
      <c r="CG1594" s="32"/>
      <c r="CH1594" s="32"/>
      <c r="CI1594" s="32"/>
      <c r="CJ1594" s="32"/>
      <c r="CK1594" s="32"/>
      <c r="CL1594" s="32"/>
      <c r="CM1594" s="32"/>
      <c r="CN1594" s="32"/>
      <c r="CO1594" s="32"/>
      <c r="CP1594" s="32"/>
      <c r="CQ1594" s="32"/>
      <c r="CR1594" s="32"/>
      <c r="CS1594" s="32"/>
      <c r="CT1594" s="32"/>
      <c r="CU1594" s="32"/>
      <c r="CV1594" s="32"/>
      <c r="CW1594" s="32"/>
    </row>
    <row r="1595" spans="15:101" s="26" customFormat="1" x14ac:dyDescent="0.3">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32"/>
      <c r="BN1595" s="32"/>
      <c r="BO1595" s="32"/>
      <c r="BP1595" s="32"/>
      <c r="BQ1595" s="32"/>
      <c r="BR1595" s="32"/>
      <c r="BS1595" s="32"/>
      <c r="BT1595" s="32"/>
      <c r="BU1595" s="32"/>
      <c r="BV1595" s="32"/>
      <c r="BW1595" s="32"/>
      <c r="BX1595" s="32"/>
      <c r="BY1595" s="32"/>
      <c r="BZ1595" s="32"/>
      <c r="CA1595" s="32"/>
      <c r="CB1595" s="32"/>
      <c r="CC1595" s="32"/>
      <c r="CD1595" s="32"/>
      <c r="CE1595" s="32"/>
      <c r="CF1595" s="32"/>
      <c r="CG1595" s="32"/>
      <c r="CH1595" s="32"/>
      <c r="CI1595" s="32"/>
      <c r="CJ1595" s="32"/>
      <c r="CK1595" s="32"/>
      <c r="CL1595" s="32"/>
      <c r="CM1595" s="32"/>
      <c r="CN1595" s="32"/>
      <c r="CO1595" s="32"/>
      <c r="CP1595" s="32"/>
      <c r="CQ1595" s="32"/>
      <c r="CR1595" s="32"/>
      <c r="CS1595" s="32"/>
      <c r="CT1595" s="32"/>
      <c r="CU1595" s="32"/>
      <c r="CV1595" s="32"/>
      <c r="CW1595" s="32"/>
    </row>
    <row r="1596" spans="15:101" s="26" customFormat="1" x14ac:dyDescent="0.3">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32"/>
      <c r="BN1596" s="32"/>
      <c r="BO1596" s="32"/>
      <c r="BP1596" s="32"/>
      <c r="BQ1596" s="32"/>
      <c r="BR1596" s="32"/>
      <c r="BS1596" s="32"/>
      <c r="BT1596" s="32"/>
      <c r="BU1596" s="32"/>
      <c r="BV1596" s="32"/>
      <c r="BW1596" s="32"/>
      <c r="BX1596" s="32"/>
      <c r="BY1596" s="32"/>
      <c r="BZ1596" s="32"/>
      <c r="CA1596" s="32"/>
      <c r="CB1596" s="32"/>
      <c r="CC1596" s="32"/>
      <c r="CD1596" s="32"/>
      <c r="CE1596" s="32"/>
      <c r="CF1596" s="32"/>
      <c r="CG1596" s="32"/>
      <c r="CH1596" s="32"/>
      <c r="CI1596" s="32"/>
      <c r="CJ1596" s="32"/>
      <c r="CK1596" s="32"/>
      <c r="CL1596" s="32"/>
      <c r="CM1596" s="32"/>
      <c r="CN1596" s="32"/>
      <c r="CO1596" s="32"/>
      <c r="CP1596" s="32"/>
      <c r="CQ1596" s="32"/>
      <c r="CR1596" s="32"/>
      <c r="CS1596" s="32"/>
      <c r="CT1596" s="32"/>
      <c r="CU1596" s="32"/>
      <c r="CV1596" s="32"/>
      <c r="CW1596" s="32"/>
    </row>
    <row r="1597" spans="15:101" s="26" customFormat="1" x14ac:dyDescent="0.3">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32"/>
      <c r="BN1597" s="32"/>
      <c r="BO1597" s="32"/>
      <c r="BP1597" s="32"/>
      <c r="BQ1597" s="32"/>
      <c r="BR1597" s="32"/>
      <c r="BS1597" s="32"/>
      <c r="BT1597" s="32"/>
      <c r="BU1597" s="32"/>
      <c r="BV1597" s="32"/>
      <c r="BW1597" s="32"/>
      <c r="BX1597" s="32"/>
      <c r="BY1597" s="32"/>
      <c r="BZ1597" s="32"/>
      <c r="CA1597" s="32"/>
      <c r="CB1597" s="32"/>
      <c r="CC1597" s="32"/>
      <c r="CD1597" s="32"/>
      <c r="CE1597" s="32"/>
      <c r="CF1597" s="32"/>
      <c r="CG1597" s="32"/>
      <c r="CH1597" s="32"/>
      <c r="CI1597" s="32"/>
      <c r="CJ1597" s="32"/>
      <c r="CK1597" s="32"/>
      <c r="CL1597" s="32"/>
      <c r="CM1597" s="32"/>
      <c r="CN1597" s="32"/>
      <c r="CO1597" s="32"/>
      <c r="CP1597" s="32"/>
      <c r="CQ1597" s="32"/>
      <c r="CR1597" s="32"/>
      <c r="CS1597" s="32"/>
      <c r="CT1597" s="32"/>
      <c r="CU1597" s="32"/>
      <c r="CV1597" s="32"/>
      <c r="CW1597" s="32"/>
    </row>
    <row r="1598" spans="15:101" s="26" customFormat="1" x14ac:dyDescent="0.3">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row>
    <row r="1599" spans="15:101" s="26" customFormat="1" x14ac:dyDescent="0.3">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c r="CP1599" s="32"/>
      <c r="CQ1599" s="32"/>
      <c r="CR1599" s="32"/>
      <c r="CS1599" s="32"/>
      <c r="CT1599" s="32"/>
      <c r="CU1599" s="32"/>
      <c r="CV1599" s="32"/>
      <c r="CW1599" s="32"/>
    </row>
    <row r="1600" spans="15:101" s="26" customFormat="1" x14ac:dyDescent="0.3">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32"/>
      <c r="BN1600" s="32"/>
      <c r="BO1600" s="32"/>
      <c r="BP1600" s="32"/>
      <c r="BQ1600" s="32"/>
      <c r="BR1600" s="32"/>
      <c r="BS1600" s="32"/>
      <c r="BT1600" s="32"/>
      <c r="BU1600" s="32"/>
      <c r="BV1600" s="32"/>
      <c r="BW1600" s="32"/>
      <c r="BX1600" s="32"/>
      <c r="BY1600" s="32"/>
      <c r="BZ1600" s="32"/>
      <c r="CA1600" s="32"/>
      <c r="CB1600" s="32"/>
      <c r="CC1600" s="32"/>
      <c r="CD1600" s="32"/>
      <c r="CE1600" s="32"/>
      <c r="CF1600" s="32"/>
      <c r="CG1600" s="32"/>
      <c r="CH1600" s="32"/>
      <c r="CI1600" s="32"/>
      <c r="CJ1600" s="32"/>
      <c r="CK1600" s="32"/>
      <c r="CL1600" s="32"/>
      <c r="CM1600" s="32"/>
      <c r="CN1600" s="32"/>
      <c r="CO1600" s="32"/>
      <c r="CP1600" s="32"/>
      <c r="CQ1600" s="32"/>
      <c r="CR1600" s="32"/>
      <c r="CS1600" s="32"/>
      <c r="CT1600" s="32"/>
      <c r="CU1600" s="32"/>
      <c r="CV1600" s="32"/>
      <c r="CW1600" s="32"/>
    </row>
    <row r="1601" spans="15:101" s="26" customFormat="1" x14ac:dyDescent="0.3">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32"/>
      <c r="BN1601" s="32"/>
      <c r="BO1601" s="32"/>
      <c r="BP1601" s="32"/>
      <c r="BQ1601" s="32"/>
      <c r="BR1601" s="32"/>
      <c r="BS1601" s="32"/>
      <c r="BT1601" s="32"/>
      <c r="BU1601" s="32"/>
      <c r="BV1601" s="32"/>
      <c r="BW1601" s="32"/>
      <c r="BX1601" s="32"/>
      <c r="BY1601" s="32"/>
      <c r="BZ1601" s="32"/>
      <c r="CA1601" s="32"/>
      <c r="CB1601" s="32"/>
      <c r="CC1601" s="32"/>
      <c r="CD1601" s="32"/>
      <c r="CE1601" s="32"/>
      <c r="CF1601" s="32"/>
      <c r="CG1601" s="32"/>
      <c r="CH1601" s="32"/>
      <c r="CI1601" s="32"/>
      <c r="CJ1601" s="32"/>
      <c r="CK1601" s="32"/>
      <c r="CL1601" s="32"/>
      <c r="CM1601" s="32"/>
      <c r="CN1601" s="32"/>
      <c r="CO1601" s="32"/>
      <c r="CP1601" s="32"/>
      <c r="CQ1601" s="32"/>
      <c r="CR1601" s="32"/>
      <c r="CS1601" s="32"/>
      <c r="CT1601" s="32"/>
      <c r="CU1601" s="32"/>
      <c r="CV1601" s="32"/>
      <c r="CW1601" s="32"/>
    </row>
    <row r="1602" spans="15:101" s="26" customFormat="1" x14ac:dyDescent="0.3">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32"/>
      <c r="BN1602" s="32"/>
      <c r="BO1602" s="32"/>
      <c r="BP1602" s="32"/>
      <c r="BQ1602" s="32"/>
      <c r="BR1602" s="32"/>
      <c r="BS1602" s="32"/>
      <c r="BT1602" s="32"/>
      <c r="BU1602" s="32"/>
      <c r="BV1602" s="32"/>
      <c r="BW1602" s="32"/>
      <c r="BX1602" s="32"/>
      <c r="BY1602" s="32"/>
      <c r="BZ1602" s="32"/>
      <c r="CA1602" s="32"/>
      <c r="CB1602" s="32"/>
      <c r="CC1602" s="32"/>
      <c r="CD1602" s="32"/>
      <c r="CE1602" s="32"/>
      <c r="CF1602" s="32"/>
      <c r="CG1602" s="32"/>
      <c r="CH1602" s="32"/>
      <c r="CI1602" s="32"/>
      <c r="CJ1602" s="32"/>
      <c r="CK1602" s="32"/>
      <c r="CL1602" s="32"/>
      <c r="CM1602" s="32"/>
      <c r="CN1602" s="32"/>
      <c r="CO1602" s="32"/>
      <c r="CP1602" s="32"/>
      <c r="CQ1602" s="32"/>
      <c r="CR1602" s="32"/>
      <c r="CS1602" s="32"/>
      <c r="CT1602" s="32"/>
      <c r="CU1602" s="32"/>
      <c r="CV1602" s="32"/>
      <c r="CW1602" s="32"/>
    </row>
    <row r="1603" spans="15:101" s="26" customFormat="1" x14ac:dyDescent="0.3">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32"/>
      <c r="BN1603" s="32"/>
      <c r="BO1603" s="32"/>
      <c r="BP1603" s="32"/>
      <c r="BQ1603" s="32"/>
      <c r="BR1603" s="32"/>
      <c r="BS1603" s="32"/>
      <c r="BT1603" s="32"/>
      <c r="BU1603" s="32"/>
      <c r="BV1603" s="32"/>
      <c r="BW1603" s="32"/>
      <c r="BX1603" s="32"/>
      <c r="BY1603" s="32"/>
      <c r="BZ1603" s="32"/>
      <c r="CA1603" s="32"/>
      <c r="CB1603" s="32"/>
      <c r="CC1603" s="32"/>
      <c r="CD1603" s="32"/>
      <c r="CE1603" s="32"/>
      <c r="CF1603" s="32"/>
      <c r="CG1603" s="32"/>
      <c r="CH1603" s="32"/>
      <c r="CI1603" s="32"/>
      <c r="CJ1603" s="32"/>
      <c r="CK1603" s="32"/>
      <c r="CL1603" s="32"/>
      <c r="CM1603" s="32"/>
      <c r="CN1603" s="32"/>
      <c r="CO1603" s="32"/>
      <c r="CP1603" s="32"/>
      <c r="CQ1603" s="32"/>
      <c r="CR1603" s="32"/>
      <c r="CS1603" s="32"/>
      <c r="CT1603" s="32"/>
      <c r="CU1603" s="32"/>
      <c r="CV1603" s="32"/>
      <c r="CW1603" s="32"/>
    </row>
    <row r="1604" spans="15:101" s="26" customFormat="1" x14ac:dyDescent="0.3">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32"/>
      <c r="BN1604" s="32"/>
      <c r="BO1604" s="32"/>
      <c r="BP1604" s="32"/>
      <c r="BQ1604" s="32"/>
      <c r="BR1604" s="32"/>
      <c r="BS1604" s="32"/>
      <c r="BT1604" s="32"/>
      <c r="BU1604" s="32"/>
      <c r="BV1604" s="32"/>
      <c r="BW1604" s="32"/>
      <c r="BX1604" s="32"/>
      <c r="BY1604" s="32"/>
      <c r="BZ1604" s="32"/>
      <c r="CA1604" s="32"/>
      <c r="CB1604" s="32"/>
      <c r="CC1604" s="32"/>
      <c r="CD1604" s="32"/>
      <c r="CE1604" s="32"/>
      <c r="CF1604" s="32"/>
      <c r="CG1604" s="32"/>
      <c r="CH1604" s="32"/>
      <c r="CI1604" s="32"/>
      <c r="CJ1604" s="32"/>
      <c r="CK1604" s="32"/>
      <c r="CL1604" s="32"/>
      <c r="CM1604" s="32"/>
      <c r="CN1604" s="32"/>
      <c r="CO1604" s="32"/>
      <c r="CP1604" s="32"/>
      <c r="CQ1604" s="32"/>
      <c r="CR1604" s="32"/>
      <c r="CS1604" s="32"/>
      <c r="CT1604" s="32"/>
      <c r="CU1604" s="32"/>
      <c r="CV1604" s="32"/>
      <c r="CW1604" s="32"/>
    </row>
    <row r="1605" spans="15:101" s="26" customFormat="1" x14ac:dyDescent="0.3">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32"/>
      <c r="BN1605" s="32"/>
      <c r="BO1605" s="32"/>
      <c r="BP1605" s="32"/>
      <c r="BQ1605" s="32"/>
      <c r="BR1605" s="32"/>
      <c r="BS1605" s="32"/>
      <c r="BT1605" s="32"/>
      <c r="BU1605" s="32"/>
      <c r="BV1605" s="32"/>
      <c r="BW1605" s="32"/>
      <c r="BX1605" s="32"/>
      <c r="BY1605" s="32"/>
      <c r="BZ1605" s="32"/>
      <c r="CA1605" s="32"/>
      <c r="CB1605" s="32"/>
      <c r="CC1605" s="32"/>
      <c r="CD1605" s="32"/>
      <c r="CE1605" s="32"/>
      <c r="CF1605" s="32"/>
      <c r="CG1605" s="32"/>
      <c r="CH1605" s="32"/>
      <c r="CI1605" s="32"/>
      <c r="CJ1605" s="32"/>
      <c r="CK1605" s="32"/>
      <c r="CL1605" s="32"/>
      <c r="CM1605" s="32"/>
      <c r="CN1605" s="32"/>
      <c r="CO1605" s="32"/>
      <c r="CP1605" s="32"/>
      <c r="CQ1605" s="32"/>
      <c r="CR1605" s="32"/>
      <c r="CS1605" s="32"/>
      <c r="CT1605" s="32"/>
      <c r="CU1605" s="32"/>
      <c r="CV1605" s="32"/>
      <c r="CW1605" s="32"/>
    </row>
    <row r="1606" spans="15:101" s="26" customFormat="1" x14ac:dyDescent="0.3">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row>
    <row r="1607" spans="15:101" s="26" customFormat="1" x14ac:dyDescent="0.3">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32"/>
      <c r="BN1607" s="32"/>
      <c r="BO1607" s="32"/>
      <c r="BP1607" s="32"/>
      <c r="BQ1607" s="32"/>
      <c r="BR1607" s="32"/>
      <c r="BS1607" s="32"/>
      <c r="BT1607" s="32"/>
      <c r="BU1607" s="32"/>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row>
    <row r="1608" spans="15:101" s="26" customFormat="1" x14ac:dyDescent="0.3">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32"/>
      <c r="BN1608" s="32"/>
      <c r="BO1608" s="32"/>
      <c r="BP1608" s="32"/>
      <c r="BQ1608" s="32"/>
      <c r="BR1608" s="32"/>
      <c r="BS1608" s="32"/>
      <c r="BT1608" s="32"/>
      <c r="BU1608" s="32"/>
      <c r="BV1608" s="32"/>
      <c r="BW1608" s="32"/>
      <c r="BX1608" s="32"/>
      <c r="BY1608" s="32"/>
      <c r="BZ1608" s="32"/>
      <c r="CA1608" s="32"/>
      <c r="CB1608" s="32"/>
      <c r="CC1608" s="32"/>
      <c r="CD1608" s="32"/>
      <c r="CE1608" s="32"/>
      <c r="CF1608" s="32"/>
      <c r="CG1608" s="32"/>
      <c r="CH1608" s="32"/>
      <c r="CI1608" s="32"/>
      <c r="CJ1608" s="32"/>
      <c r="CK1608" s="32"/>
      <c r="CL1608" s="32"/>
      <c r="CM1608" s="32"/>
      <c r="CN1608" s="32"/>
      <c r="CO1608" s="32"/>
      <c r="CP1608" s="32"/>
      <c r="CQ1608" s="32"/>
      <c r="CR1608" s="32"/>
      <c r="CS1608" s="32"/>
      <c r="CT1608" s="32"/>
      <c r="CU1608" s="32"/>
      <c r="CV1608" s="32"/>
      <c r="CW1608" s="32"/>
    </row>
    <row r="1609" spans="15:101" s="26" customFormat="1" x14ac:dyDescent="0.3">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32"/>
      <c r="BN1609" s="32"/>
      <c r="BO1609" s="32"/>
      <c r="BP1609" s="32"/>
      <c r="BQ1609" s="32"/>
      <c r="BR1609" s="32"/>
      <c r="BS1609" s="32"/>
      <c r="BT1609" s="32"/>
      <c r="BU1609" s="32"/>
      <c r="BV1609" s="32"/>
      <c r="BW1609" s="32"/>
      <c r="BX1609" s="32"/>
      <c r="BY1609" s="32"/>
      <c r="BZ1609" s="32"/>
      <c r="CA1609" s="32"/>
      <c r="CB1609" s="32"/>
      <c r="CC1609" s="32"/>
      <c r="CD1609" s="32"/>
      <c r="CE1609" s="32"/>
      <c r="CF1609" s="32"/>
      <c r="CG1609" s="32"/>
      <c r="CH1609" s="32"/>
      <c r="CI1609" s="32"/>
      <c r="CJ1609" s="32"/>
      <c r="CK1609" s="32"/>
      <c r="CL1609" s="32"/>
      <c r="CM1609" s="32"/>
      <c r="CN1609" s="32"/>
      <c r="CO1609" s="32"/>
      <c r="CP1609" s="32"/>
      <c r="CQ1609" s="32"/>
      <c r="CR1609" s="32"/>
      <c r="CS1609" s="32"/>
      <c r="CT1609" s="32"/>
      <c r="CU1609" s="32"/>
      <c r="CV1609" s="32"/>
      <c r="CW1609" s="32"/>
    </row>
    <row r="1610" spans="15:101" s="26" customFormat="1" x14ac:dyDescent="0.3">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32"/>
      <c r="BN1610" s="32"/>
      <c r="BO1610" s="32"/>
      <c r="BP1610" s="32"/>
      <c r="BQ1610" s="32"/>
      <c r="BR1610" s="32"/>
      <c r="BS1610" s="32"/>
      <c r="BT1610" s="32"/>
      <c r="BU1610" s="32"/>
      <c r="BV1610" s="32"/>
      <c r="BW1610" s="32"/>
      <c r="BX1610" s="32"/>
      <c r="BY1610" s="32"/>
      <c r="BZ1610" s="32"/>
      <c r="CA1610" s="32"/>
      <c r="CB1610" s="32"/>
      <c r="CC1610" s="32"/>
      <c r="CD1610" s="32"/>
      <c r="CE1610" s="32"/>
      <c r="CF1610" s="32"/>
      <c r="CG1610" s="32"/>
      <c r="CH1610" s="32"/>
      <c r="CI1610" s="32"/>
      <c r="CJ1610" s="32"/>
      <c r="CK1610" s="32"/>
      <c r="CL1610" s="32"/>
      <c r="CM1610" s="32"/>
      <c r="CN1610" s="32"/>
      <c r="CO1610" s="32"/>
      <c r="CP1610" s="32"/>
      <c r="CQ1610" s="32"/>
      <c r="CR1610" s="32"/>
      <c r="CS1610" s="32"/>
      <c r="CT1610" s="32"/>
      <c r="CU1610" s="32"/>
      <c r="CV1610" s="32"/>
      <c r="CW1610" s="32"/>
    </row>
    <row r="1611" spans="15:101" s="26" customFormat="1" x14ac:dyDescent="0.3">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32"/>
      <c r="BN1611" s="32"/>
      <c r="BO1611" s="32"/>
      <c r="BP1611" s="32"/>
      <c r="BQ1611" s="32"/>
      <c r="BR1611" s="32"/>
      <c r="BS1611" s="32"/>
      <c r="BT1611" s="32"/>
      <c r="BU1611" s="32"/>
      <c r="BV1611" s="32"/>
      <c r="BW1611" s="32"/>
      <c r="BX1611" s="32"/>
      <c r="BY1611" s="32"/>
      <c r="BZ1611" s="32"/>
      <c r="CA1611" s="32"/>
      <c r="CB1611" s="32"/>
      <c r="CC1611" s="32"/>
      <c r="CD1611" s="32"/>
      <c r="CE1611" s="32"/>
      <c r="CF1611" s="32"/>
      <c r="CG1611" s="32"/>
      <c r="CH1611" s="32"/>
      <c r="CI1611" s="32"/>
      <c r="CJ1611" s="32"/>
      <c r="CK1611" s="32"/>
      <c r="CL1611" s="32"/>
      <c r="CM1611" s="32"/>
      <c r="CN1611" s="32"/>
      <c r="CO1611" s="32"/>
      <c r="CP1611" s="32"/>
      <c r="CQ1611" s="32"/>
      <c r="CR1611" s="32"/>
      <c r="CS1611" s="32"/>
      <c r="CT1611" s="32"/>
      <c r="CU1611" s="32"/>
      <c r="CV1611" s="32"/>
      <c r="CW1611" s="32"/>
    </row>
    <row r="1612" spans="15:101" s="26" customFormat="1" x14ac:dyDescent="0.3">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32"/>
      <c r="BN1612" s="32"/>
      <c r="BO1612" s="32"/>
      <c r="BP1612" s="32"/>
      <c r="BQ1612" s="32"/>
      <c r="BR1612" s="32"/>
      <c r="BS1612" s="32"/>
      <c r="BT1612" s="32"/>
      <c r="BU1612" s="32"/>
      <c r="BV1612" s="32"/>
      <c r="BW1612" s="32"/>
      <c r="BX1612" s="32"/>
      <c r="BY1612" s="32"/>
      <c r="BZ1612" s="32"/>
      <c r="CA1612" s="32"/>
      <c r="CB1612" s="32"/>
      <c r="CC1612" s="32"/>
      <c r="CD1612" s="32"/>
      <c r="CE1612" s="32"/>
      <c r="CF1612" s="32"/>
      <c r="CG1612" s="32"/>
      <c r="CH1612" s="32"/>
      <c r="CI1612" s="32"/>
      <c r="CJ1612" s="32"/>
      <c r="CK1612" s="32"/>
      <c r="CL1612" s="32"/>
      <c r="CM1612" s="32"/>
      <c r="CN1612" s="32"/>
      <c r="CO1612" s="32"/>
      <c r="CP1612" s="32"/>
      <c r="CQ1612" s="32"/>
      <c r="CR1612" s="32"/>
      <c r="CS1612" s="32"/>
      <c r="CT1612" s="32"/>
      <c r="CU1612" s="32"/>
      <c r="CV1612" s="32"/>
      <c r="CW1612" s="32"/>
    </row>
    <row r="1613" spans="15:101" s="26" customFormat="1" x14ac:dyDescent="0.3">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32"/>
      <c r="BN1613" s="32"/>
      <c r="BO1613" s="32"/>
      <c r="BP1613" s="32"/>
      <c r="BQ1613" s="32"/>
      <c r="BR1613" s="32"/>
      <c r="BS1613" s="32"/>
      <c r="BT1613" s="32"/>
      <c r="BU1613" s="32"/>
      <c r="BV1613" s="32"/>
      <c r="BW1613" s="32"/>
      <c r="BX1613" s="32"/>
      <c r="BY1613" s="32"/>
      <c r="BZ1613" s="32"/>
      <c r="CA1613" s="32"/>
      <c r="CB1613" s="32"/>
      <c r="CC1613" s="32"/>
      <c r="CD1613" s="32"/>
      <c r="CE1613" s="32"/>
      <c r="CF1613" s="32"/>
      <c r="CG1613" s="32"/>
      <c r="CH1613" s="32"/>
      <c r="CI1613" s="32"/>
      <c r="CJ1613" s="32"/>
      <c r="CK1613" s="32"/>
      <c r="CL1613" s="32"/>
      <c r="CM1613" s="32"/>
      <c r="CN1613" s="32"/>
      <c r="CO1613" s="32"/>
      <c r="CP1613" s="32"/>
      <c r="CQ1613" s="32"/>
      <c r="CR1613" s="32"/>
      <c r="CS1613" s="32"/>
      <c r="CT1613" s="32"/>
      <c r="CU1613" s="32"/>
      <c r="CV1613" s="32"/>
      <c r="CW1613" s="32"/>
    </row>
    <row r="1614" spans="15:101" s="26" customFormat="1" x14ac:dyDescent="0.3">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row>
    <row r="1615" spans="15:101" s="26" customFormat="1" x14ac:dyDescent="0.3">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32"/>
      <c r="BN1615" s="32"/>
      <c r="BO1615" s="32"/>
      <c r="BP1615" s="32"/>
      <c r="BQ1615" s="32"/>
      <c r="BR1615" s="32"/>
      <c r="BS1615" s="32"/>
      <c r="BT1615" s="32"/>
      <c r="BU1615" s="32"/>
      <c r="BV1615" s="32"/>
      <c r="BW1615" s="32"/>
      <c r="BX1615" s="32"/>
      <c r="BY1615" s="32"/>
      <c r="BZ1615" s="32"/>
      <c r="CA1615" s="32"/>
      <c r="CB1615" s="32"/>
      <c r="CC1615" s="32"/>
      <c r="CD1615" s="32"/>
      <c r="CE1615" s="32"/>
      <c r="CF1615" s="32"/>
      <c r="CG1615" s="32"/>
      <c r="CH1615" s="32"/>
      <c r="CI1615" s="32"/>
      <c r="CJ1615" s="32"/>
      <c r="CK1615" s="32"/>
      <c r="CL1615" s="32"/>
      <c r="CM1615" s="32"/>
      <c r="CN1615" s="32"/>
      <c r="CO1615" s="32"/>
      <c r="CP1615" s="32"/>
      <c r="CQ1615" s="32"/>
      <c r="CR1615" s="32"/>
      <c r="CS1615" s="32"/>
      <c r="CT1615" s="32"/>
      <c r="CU1615" s="32"/>
      <c r="CV1615" s="32"/>
      <c r="CW1615" s="32"/>
    </row>
    <row r="1616" spans="15:101" s="26" customFormat="1" x14ac:dyDescent="0.3">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c r="CP1616" s="32"/>
      <c r="CQ1616" s="32"/>
      <c r="CR1616" s="32"/>
      <c r="CS1616" s="32"/>
      <c r="CT1616" s="32"/>
      <c r="CU1616" s="32"/>
      <c r="CV1616" s="32"/>
      <c r="CW1616" s="32"/>
    </row>
    <row r="1617" spans="15:101" s="26" customFormat="1" x14ac:dyDescent="0.3">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c r="CP1617" s="32"/>
      <c r="CQ1617" s="32"/>
      <c r="CR1617" s="32"/>
      <c r="CS1617" s="32"/>
      <c r="CT1617" s="32"/>
      <c r="CU1617" s="32"/>
      <c r="CV1617" s="32"/>
      <c r="CW1617" s="32"/>
    </row>
    <row r="1618" spans="15:101" s="26" customFormat="1" x14ac:dyDescent="0.3">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32"/>
      <c r="BN1618" s="32"/>
      <c r="BO1618" s="32"/>
      <c r="BP1618" s="32"/>
      <c r="BQ1618" s="32"/>
      <c r="BR1618" s="32"/>
      <c r="BS1618" s="32"/>
      <c r="BT1618" s="32"/>
      <c r="BU1618" s="32"/>
      <c r="BV1618" s="32"/>
      <c r="BW1618" s="32"/>
      <c r="BX1618" s="32"/>
      <c r="BY1618" s="32"/>
      <c r="BZ1618" s="32"/>
      <c r="CA1618" s="32"/>
      <c r="CB1618" s="32"/>
      <c r="CC1618" s="32"/>
      <c r="CD1618" s="32"/>
      <c r="CE1618" s="32"/>
      <c r="CF1618" s="32"/>
      <c r="CG1618" s="32"/>
      <c r="CH1618" s="32"/>
      <c r="CI1618" s="32"/>
      <c r="CJ1618" s="32"/>
      <c r="CK1618" s="32"/>
      <c r="CL1618" s="32"/>
      <c r="CM1618" s="32"/>
      <c r="CN1618" s="32"/>
      <c r="CO1618" s="32"/>
      <c r="CP1618" s="32"/>
      <c r="CQ1618" s="32"/>
      <c r="CR1618" s="32"/>
      <c r="CS1618" s="32"/>
      <c r="CT1618" s="32"/>
      <c r="CU1618" s="32"/>
      <c r="CV1618" s="32"/>
      <c r="CW1618" s="32"/>
    </row>
    <row r="1619" spans="15:101" s="26" customFormat="1" x14ac:dyDescent="0.3">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32"/>
      <c r="BN1619" s="32"/>
      <c r="BO1619" s="32"/>
      <c r="BP1619" s="32"/>
      <c r="BQ1619" s="32"/>
      <c r="BR1619" s="32"/>
      <c r="BS1619" s="32"/>
      <c r="BT1619" s="32"/>
      <c r="BU1619" s="32"/>
      <c r="BV1619" s="32"/>
      <c r="BW1619" s="32"/>
      <c r="BX1619" s="32"/>
      <c r="BY1619" s="32"/>
      <c r="BZ1619" s="32"/>
      <c r="CA1619" s="32"/>
      <c r="CB1619" s="32"/>
      <c r="CC1619" s="32"/>
      <c r="CD1619" s="32"/>
      <c r="CE1619" s="32"/>
      <c r="CF1619" s="32"/>
      <c r="CG1619" s="32"/>
      <c r="CH1619" s="32"/>
      <c r="CI1619" s="32"/>
      <c r="CJ1619" s="32"/>
      <c r="CK1619" s="32"/>
      <c r="CL1619" s="32"/>
      <c r="CM1619" s="32"/>
      <c r="CN1619" s="32"/>
      <c r="CO1619" s="32"/>
      <c r="CP1619" s="32"/>
      <c r="CQ1619" s="32"/>
      <c r="CR1619" s="32"/>
      <c r="CS1619" s="32"/>
      <c r="CT1619" s="32"/>
      <c r="CU1619" s="32"/>
      <c r="CV1619" s="32"/>
      <c r="CW1619" s="32"/>
    </row>
    <row r="1620" spans="15:101" s="26" customFormat="1" x14ac:dyDescent="0.3">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32"/>
      <c r="BN1620" s="32"/>
      <c r="BO1620" s="32"/>
      <c r="BP1620" s="32"/>
      <c r="BQ1620" s="32"/>
      <c r="BR1620" s="32"/>
      <c r="BS1620" s="32"/>
      <c r="BT1620" s="32"/>
      <c r="BU1620" s="32"/>
      <c r="BV1620" s="32"/>
      <c r="BW1620" s="32"/>
      <c r="BX1620" s="32"/>
      <c r="BY1620" s="32"/>
      <c r="BZ1620" s="32"/>
      <c r="CA1620" s="32"/>
      <c r="CB1620" s="32"/>
      <c r="CC1620" s="32"/>
      <c r="CD1620" s="32"/>
      <c r="CE1620" s="32"/>
      <c r="CF1620" s="32"/>
      <c r="CG1620" s="32"/>
      <c r="CH1620" s="32"/>
      <c r="CI1620" s="32"/>
      <c r="CJ1620" s="32"/>
      <c r="CK1620" s="32"/>
      <c r="CL1620" s="32"/>
      <c r="CM1620" s="32"/>
      <c r="CN1620" s="32"/>
      <c r="CO1620" s="32"/>
      <c r="CP1620" s="32"/>
      <c r="CQ1620" s="32"/>
      <c r="CR1620" s="32"/>
      <c r="CS1620" s="32"/>
      <c r="CT1620" s="32"/>
      <c r="CU1620" s="32"/>
      <c r="CV1620" s="32"/>
      <c r="CW1620" s="32"/>
    </row>
    <row r="1621" spans="15:101" s="26" customFormat="1" x14ac:dyDescent="0.3">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32"/>
      <c r="BN1621" s="32"/>
      <c r="BO1621" s="32"/>
      <c r="BP1621" s="32"/>
      <c r="BQ1621" s="32"/>
      <c r="BR1621" s="32"/>
      <c r="BS1621" s="32"/>
      <c r="BT1621" s="32"/>
      <c r="BU1621" s="32"/>
      <c r="BV1621" s="32"/>
      <c r="BW1621" s="32"/>
      <c r="BX1621" s="32"/>
      <c r="BY1621" s="32"/>
      <c r="BZ1621" s="32"/>
      <c r="CA1621" s="32"/>
      <c r="CB1621" s="32"/>
      <c r="CC1621" s="32"/>
      <c r="CD1621" s="32"/>
      <c r="CE1621" s="32"/>
      <c r="CF1621" s="32"/>
      <c r="CG1621" s="32"/>
      <c r="CH1621" s="32"/>
      <c r="CI1621" s="32"/>
      <c r="CJ1621" s="32"/>
      <c r="CK1621" s="32"/>
      <c r="CL1621" s="32"/>
      <c r="CM1621" s="32"/>
      <c r="CN1621" s="32"/>
      <c r="CO1621" s="32"/>
      <c r="CP1621" s="32"/>
      <c r="CQ1621" s="32"/>
      <c r="CR1621" s="32"/>
      <c r="CS1621" s="32"/>
      <c r="CT1621" s="32"/>
      <c r="CU1621" s="32"/>
      <c r="CV1621" s="32"/>
      <c r="CW1621" s="32"/>
    </row>
    <row r="1622" spans="15:101" s="26" customFormat="1" x14ac:dyDescent="0.3">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row>
    <row r="1623" spans="15:101" s="26" customFormat="1" x14ac:dyDescent="0.3">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32"/>
      <c r="BN1623" s="32"/>
      <c r="BO1623" s="32"/>
      <c r="BP1623" s="32"/>
      <c r="BQ1623" s="32"/>
      <c r="BR1623" s="32"/>
      <c r="BS1623" s="32"/>
      <c r="BT1623" s="32"/>
      <c r="BU1623" s="32"/>
      <c r="BV1623" s="32"/>
      <c r="BW1623" s="32"/>
      <c r="BX1623" s="32"/>
      <c r="BY1623" s="32"/>
      <c r="BZ1623" s="32"/>
      <c r="CA1623" s="32"/>
      <c r="CB1623" s="32"/>
      <c r="CC1623" s="32"/>
      <c r="CD1623" s="32"/>
      <c r="CE1623" s="32"/>
      <c r="CF1623" s="32"/>
      <c r="CG1623" s="32"/>
      <c r="CH1623" s="32"/>
      <c r="CI1623" s="32"/>
      <c r="CJ1623" s="32"/>
      <c r="CK1623" s="32"/>
      <c r="CL1623" s="32"/>
      <c r="CM1623" s="32"/>
      <c r="CN1623" s="32"/>
      <c r="CO1623" s="32"/>
      <c r="CP1623" s="32"/>
      <c r="CQ1623" s="32"/>
      <c r="CR1623" s="32"/>
      <c r="CS1623" s="32"/>
      <c r="CT1623" s="32"/>
      <c r="CU1623" s="32"/>
      <c r="CV1623" s="32"/>
      <c r="CW1623" s="32"/>
    </row>
    <row r="1624" spans="15:101" s="26" customFormat="1" x14ac:dyDescent="0.3">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32"/>
      <c r="BN1624" s="32"/>
      <c r="BO1624" s="32"/>
      <c r="BP1624" s="32"/>
      <c r="BQ1624" s="32"/>
      <c r="BR1624" s="32"/>
      <c r="BS1624" s="32"/>
      <c r="BT1624" s="32"/>
      <c r="BU1624" s="32"/>
      <c r="BV1624" s="32"/>
      <c r="BW1624" s="32"/>
      <c r="BX1624" s="32"/>
      <c r="BY1624" s="32"/>
      <c r="BZ1624" s="32"/>
      <c r="CA1624" s="32"/>
      <c r="CB1624" s="32"/>
      <c r="CC1624" s="32"/>
      <c r="CD1624" s="32"/>
      <c r="CE1624" s="32"/>
      <c r="CF1624" s="32"/>
      <c r="CG1624" s="32"/>
      <c r="CH1624" s="32"/>
      <c r="CI1624" s="32"/>
      <c r="CJ1624" s="32"/>
      <c r="CK1624" s="32"/>
      <c r="CL1624" s="32"/>
      <c r="CM1624" s="32"/>
      <c r="CN1624" s="32"/>
      <c r="CO1624" s="32"/>
      <c r="CP1624" s="32"/>
      <c r="CQ1624" s="32"/>
      <c r="CR1624" s="32"/>
      <c r="CS1624" s="32"/>
      <c r="CT1624" s="32"/>
      <c r="CU1624" s="32"/>
      <c r="CV1624" s="32"/>
      <c r="CW1624" s="32"/>
    </row>
    <row r="1625" spans="15:101" s="26" customFormat="1" x14ac:dyDescent="0.3">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c r="CP1625" s="32"/>
      <c r="CQ1625" s="32"/>
      <c r="CR1625" s="32"/>
      <c r="CS1625" s="32"/>
      <c r="CT1625" s="32"/>
      <c r="CU1625" s="32"/>
      <c r="CV1625" s="32"/>
      <c r="CW1625" s="32"/>
    </row>
    <row r="1626" spans="15:101" s="26" customFormat="1" x14ac:dyDescent="0.3">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c r="CP1626" s="32"/>
      <c r="CQ1626" s="32"/>
      <c r="CR1626" s="32"/>
      <c r="CS1626" s="32"/>
      <c r="CT1626" s="32"/>
      <c r="CU1626" s="32"/>
      <c r="CV1626" s="32"/>
      <c r="CW1626" s="32"/>
    </row>
    <row r="1627" spans="15:101" s="26" customFormat="1" x14ac:dyDescent="0.3">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32"/>
      <c r="BN1627" s="32"/>
      <c r="BO1627" s="32"/>
      <c r="BP1627" s="32"/>
      <c r="BQ1627" s="32"/>
      <c r="BR1627" s="32"/>
      <c r="BS1627" s="32"/>
      <c r="BT1627" s="32"/>
      <c r="BU1627" s="32"/>
      <c r="BV1627" s="32"/>
      <c r="BW1627" s="32"/>
      <c r="BX1627" s="32"/>
      <c r="BY1627" s="32"/>
      <c r="BZ1627" s="32"/>
      <c r="CA1627" s="32"/>
      <c r="CB1627" s="32"/>
      <c r="CC1627" s="32"/>
      <c r="CD1627" s="32"/>
      <c r="CE1627" s="32"/>
      <c r="CF1627" s="32"/>
      <c r="CG1627" s="32"/>
      <c r="CH1627" s="32"/>
      <c r="CI1627" s="32"/>
      <c r="CJ1627" s="32"/>
      <c r="CK1627" s="32"/>
      <c r="CL1627" s="32"/>
      <c r="CM1627" s="32"/>
      <c r="CN1627" s="32"/>
      <c r="CO1627" s="32"/>
      <c r="CP1627" s="32"/>
      <c r="CQ1627" s="32"/>
      <c r="CR1627" s="32"/>
      <c r="CS1627" s="32"/>
      <c r="CT1627" s="32"/>
      <c r="CU1627" s="32"/>
      <c r="CV1627" s="32"/>
      <c r="CW1627" s="32"/>
    </row>
    <row r="1628" spans="15:101" s="26" customFormat="1" x14ac:dyDescent="0.3">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32"/>
      <c r="BN1628" s="32"/>
      <c r="BO1628" s="32"/>
      <c r="BP1628" s="32"/>
      <c r="BQ1628" s="32"/>
      <c r="BR1628" s="32"/>
      <c r="BS1628" s="32"/>
      <c r="BT1628" s="32"/>
      <c r="BU1628" s="32"/>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row>
    <row r="1629" spans="15:101" s="26" customFormat="1" x14ac:dyDescent="0.3">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32"/>
      <c r="BN1629" s="32"/>
      <c r="BO1629" s="32"/>
      <c r="BP1629" s="32"/>
      <c r="BQ1629" s="32"/>
      <c r="BR1629" s="32"/>
      <c r="BS1629" s="32"/>
      <c r="BT1629" s="32"/>
      <c r="BU1629" s="32"/>
      <c r="BV1629" s="32"/>
      <c r="BW1629" s="32"/>
      <c r="BX1629" s="32"/>
      <c r="BY1629" s="32"/>
      <c r="BZ1629" s="32"/>
      <c r="CA1629" s="32"/>
      <c r="CB1629" s="32"/>
      <c r="CC1629" s="32"/>
      <c r="CD1629" s="32"/>
      <c r="CE1629" s="32"/>
      <c r="CF1629" s="32"/>
      <c r="CG1629" s="32"/>
      <c r="CH1629" s="32"/>
      <c r="CI1629" s="32"/>
      <c r="CJ1629" s="32"/>
      <c r="CK1629" s="32"/>
      <c r="CL1629" s="32"/>
      <c r="CM1629" s="32"/>
      <c r="CN1629" s="32"/>
      <c r="CO1629" s="32"/>
      <c r="CP1629" s="32"/>
      <c r="CQ1629" s="32"/>
      <c r="CR1629" s="32"/>
      <c r="CS1629" s="32"/>
      <c r="CT1629" s="32"/>
      <c r="CU1629" s="32"/>
      <c r="CV1629" s="32"/>
      <c r="CW1629" s="32"/>
    </row>
    <row r="1630" spans="15:101" s="26" customFormat="1" x14ac:dyDescent="0.3">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row>
    <row r="1631" spans="15:101" s="26" customFormat="1" x14ac:dyDescent="0.3">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32"/>
      <c r="BN1631" s="32"/>
      <c r="BO1631" s="32"/>
      <c r="BP1631" s="32"/>
      <c r="BQ1631" s="32"/>
      <c r="BR1631" s="32"/>
      <c r="BS1631" s="32"/>
      <c r="BT1631" s="32"/>
      <c r="BU1631" s="32"/>
      <c r="BV1631" s="32"/>
      <c r="BW1631" s="32"/>
      <c r="BX1631" s="32"/>
      <c r="BY1631" s="32"/>
      <c r="BZ1631" s="32"/>
      <c r="CA1631" s="32"/>
      <c r="CB1631" s="32"/>
      <c r="CC1631" s="32"/>
      <c r="CD1631" s="32"/>
      <c r="CE1631" s="32"/>
      <c r="CF1631" s="32"/>
      <c r="CG1631" s="32"/>
      <c r="CH1631" s="32"/>
      <c r="CI1631" s="32"/>
      <c r="CJ1631" s="32"/>
      <c r="CK1631" s="32"/>
      <c r="CL1631" s="32"/>
      <c r="CM1631" s="32"/>
      <c r="CN1631" s="32"/>
      <c r="CO1631" s="32"/>
      <c r="CP1631" s="32"/>
      <c r="CQ1631" s="32"/>
      <c r="CR1631" s="32"/>
      <c r="CS1631" s="32"/>
      <c r="CT1631" s="32"/>
      <c r="CU1631" s="32"/>
      <c r="CV1631" s="32"/>
      <c r="CW1631" s="32"/>
    </row>
    <row r="1632" spans="15:101" s="26" customFormat="1" x14ac:dyDescent="0.3">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c r="CP1632" s="32"/>
      <c r="CQ1632" s="32"/>
      <c r="CR1632" s="32"/>
      <c r="CS1632" s="32"/>
      <c r="CT1632" s="32"/>
      <c r="CU1632" s="32"/>
      <c r="CV1632" s="32"/>
      <c r="CW1632" s="32"/>
    </row>
    <row r="1633" spans="15:101" s="26" customFormat="1" x14ac:dyDescent="0.3">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32"/>
      <c r="BN1633" s="32"/>
      <c r="BO1633" s="32"/>
      <c r="BP1633" s="32"/>
      <c r="BQ1633" s="32"/>
      <c r="BR1633" s="32"/>
      <c r="BS1633" s="32"/>
      <c r="BT1633" s="32"/>
      <c r="BU1633" s="32"/>
      <c r="BV1633" s="32"/>
      <c r="BW1633" s="32"/>
      <c r="BX1633" s="32"/>
      <c r="BY1633" s="32"/>
      <c r="BZ1633" s="32"/>
      <c r="CA1633" s="32"/>
      <c r="CB1633" s="32"/>
      <c r="CC1633" s="32"/>
      <c r="CD1633" s="32"/>
      <c r="CE1633" s="32"/>
      <c r="CF1633" s="32"/>
      <c r="CG1633" s="32"/>
      <c r="CH1633" s="32"/>
      <c r="CI1633" s="32"/>
      <c r="CJ1633" s="32"/>
      <c r="CK1633" s="32"/>
      <c r="CL1633" s="32"/>
      <c r="CM1633" s="32"/>
      <c r="CN1633" s="32"/>
      <c r="CO1633" s="32"/>
      <c r="CP1633" s="32"/>
      <c r="CQ1633" s="32"/>
      <c r="CR1633" s="32"/>
      <c r="CS1633" s="32"/>
      <c r="CT1633" s="32"/>
      <c r="CU1633" s="32"/>
      <c r="CV1633" s="32"/>
      <c r="CW1633" s="32"/>
    </row>
    <row r="1634" spans="15:101" s="26" customFormat="1" x14ac:dyDescent="0.3">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32"/>
      <c r="BN1634" s="32"/>
      <c r="BO1634" s="32"/>
      <c r="BP1634" s="32"/>
      <c r="BQ1634" s="32"/>
      <c r="BR1634" s="32"/>
      <c r="BS1634" s="32"/>
      <c r="BT1634" s="32"/>
      <c r="BU1634" s="32"/>
      <c r="BV1634" s="32"/>
      <c r="BW1634" s="32"/>
      <c r="BX1634" s="32"/>
      <c r="BY1634" s="32"/>
      <c r="BZ1634" s="32"/>
      <c r="CA1634" s="32"/>
      <c r="CB1634" s="32"/>
      <c r="CC1634" s="32"/>
      <c r="CD1634" s="32"/>
      <c r="CE1634" s="32"/>
      <c r="CF1634" s="32"/>
      <c r="CG1634" s="32"/>
      <c r="CH1634" s="32"/>
      <c r="CI1634" s="32"/>
      <c r="CJ1634" s="32"/>
      <c r="CK1634" s="32"/>
      <c r="CL1634" s="32"/>
      <c r="CM1634" s="32"/>
      <c r="CN1634" s="32"/>
      <c r="CO1634" s="32"/>
      <c r="CP1634" s="32"/>
      <c r="CQ1634" s="32"/>
      <c r="CR1634" s="32"/>
      <c r="CS1634" s="32"/>
      <c r="CT1634" s="32"/>
      <c r="CU1634" s="32"/>
      <c r="CV1634" s="32"/>
      <c r="CW1634" s="32"/>
    </row>
    <row r="1635" spans="15:101" s="26" customFormat="1" x14ac:dyDescent="0.3">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32"/>
      <c r="BN1635" s="32"/>
      <c r="BO1635" s="32"/>
      <c r="BP1635" s="32"/>
      <c r="BQ1635" s="32"/>
      <c r="BR1635" s="32"/>
      <c r="BS1635" s="32"/>
      <c r="BT1635" s="32"/>
      <c r="BU1635" s="32"/>
      <c r="BV1635" s="32"/>
      <c r="BW1635" s="32"/>
      <c r="BX1635" s="32"/>
      <c r="BY1635" s="32"/>
      <c r="BZ1635" s="32"/>
      <c r="CA1635" s="32"/>
      <c r="CB1635" s="32"/>
      <c r="CC1635" s="32"/>
      <c r="CD1635" s="32"/>
      <c r="CE1635" s="32"/>
      <c r="CF1635" s="32"/>
      <c r="CG1635" s="32"/>
      <c r="CH1635" s="32"/>
      <c r="CI1635" s="32"/>
      <c r="CJ1635" s="32"/>
      <c r="CK1635" s="32"/>
      <c r="CL1635" s="32"/>
      <c r="CM1635" s="32"/>
      <c r="CN1635" s="32"/>
      <c r="CO1635" s="32"/>
      <c r="CP1635" s="32"/>
      <c r="CQ1635" s="32"/>
      <c r="CR1635" s="32"/>
      <c r="CS1635" s="32"/>
      <c r="CT1635" s="32"/>
      <c r="CU1635" s="32"/>
      <c r="CV1635" s="32"/>
      <c r="CW1635" s="32"/>
    </row>
    <row r="1636" spans="15:101" s="26" customFormat="1" x14ac:dyDescent="0.3">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32"/>
      <c r="BN1636" s="32"/>
      <c r="BO1636" s="32"/>
      <c r="BP1636" s="32"/>
      <c r="BQ1636" s="32"/>
      <c r="BR1636" s="32"/>
      <c r="BS1636" s="32"/>
      <c r="BT1636" s="32"/>
      <c r="BU1636" s="32"/>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row>
    <row r="1637" spans="15:101" s="26" customFormat="1" x14ac:dyDescent="0.3">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32"/>
      <c r="BN1637" s="32"/>
      <c r="BO1637" s="32"/>
      <c r="BP1637" s="32"/>
      <c r="BQ1637" s="32"/>
      <c r="BR1637" s="32"/>
      <c r="BS1637" s="32"/>
      <c r="BT1637" s="32"/>
      <c r="BU1637" s="32"/>
      <c r="BV1637" s="32"/>
      <c r="BW1637" s="32"/>
      <c r="BX1637" s="32"/>
      <c r="BY1637" s="32"/>
      <c r="BZ1637" s="32"/>
      <c r="CA1637" s="32"/>
      <c r="CB1637" s="32"/>
      <c r="CC1637" s="32"/>
      <c r="CD1637" s="32"/>
      <c r="CE1637" s="32"/>
      <c r="CF1637" s="32"/>
      <c r="CG1637" s="32"/>
      <c r="CH1637" s="32"/>
      <c r="CI1637" s="32"/>
      <c r="CJ1637" s="32"/>
      <c r="CK1637" s="32"/>
      <c r="CL1637" s="32"/>
      <c r="CM1637" s="32"/>
      <c r="CN1637" s="32"/>
      <c r="CO1637" s="32"/>
      <c r="CP1637" s="32"/>
      <c r="CQ1637" s="32"/>
      <c r="CR1637" s="32"/>
      <c r="CS1637" s="32"/>
      <c r="CT1637" s="32"/>
      <c r="CU1637" s="32"/>
      <c r="CV1637" s="32"/>
      <c r="CW1637" s="32"/>
    </row>
    <row r="1638" spans="15:101" s="26" customFormat="1" x14ac:dyDescent="0.3">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row>
    <row r="1639" spans="15:101" s="26" customFormat="1" x14ac:dyDescent="0.3">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32"/>
      <c r="BN1639" s="32"/>
      <c r="BO1639" s="32"/>
      <c r="BP1639" s="32"/>
      <c r="BQ1639" s="32"/>
      <c r="BR1639" s="32"/>
      <c r="BS1639" s="32"/>
      <c r="BT1639" s="32"/>
      <c r="BU1639" s="32"/>
      <c r="BV1639" s="32"/>
      <c r="BW1639" s="32"/>
      <c r="BX1639" s="32"/>
      <c r="BY1639" s="32"/>
      <c r="BZ1639" s="32"/>
      <c r="CA1639" s="32"/>
      <c r="CB1639" s="32"/>
      <c r="CC1639" s="32"/>
      <c r="CD1639" s="32"/>
      <c r="CE1639" s="32"/>
      <c r="CF1639" s="32"/>
      <c r="CG1639" s="32"/>
      <c r="CH1639" s="32"/>
      <c r="CI1639" s="32"/>
      <c r="CJ1639" s="32"/>
      <c r="CK1639" s="32"/>
      <c r="CL1639" s="32"/>
      <c r="CM1639" s="32"/>
      <c r="CN1639" s="32"/>
      <c r="CO1639" s="32"/>
      <c r="CP1639" s="32"/>
      <c r="CQ1639" s="32"/>
      <c r="CR1639" s="32"/>
      <c r="CS1639" s="32"/>
      <c r="CT1639" s="32"/>
      <c r="CU1639" s="32"/>
      <c r="CV1639" s="32"/>
      <c r="CW1639" s="32"/>
    </row>
    <row r="1640" spans="15:101" s="26" customFormat="1" x14ac:dyDescent="0.3">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32"/>
      <c r="BN1640" s="32"/>
      <c r="BO1640" s="32"/>
      <c r="BP1640" s="32"/>
      <c r="BQ1640" s="32"/>
      <c r="BR1640" s="32"/>
      <c r="BS1640" s="32"/>
      <c r="BT1640" s="32"/>
      <c r="BU1640" s="32"/>
      <c r="BV1640" s="32"/>
      <c r="BW1640" s="32"/>
      <c r="BX1640" s="32"/>
      <c r="BY1640" s="32"/>
      <c r="BZ1640" s="32"/>
      <c r="CA1640" s="32"/>
      <c r="CB1640" s="32"/>
      <c r="CC1640" s="32"/>
      <c r="CD1640" s="32"/>
      <c r="CE1640" s="32"/>
      <c r="CF1640" s="32"/>
      <c r="CG1640" s="32"/>
      <c r="CH1640" s="32"/>
      <c r="CI1640" s="32"/>
      <c r="CJ1640" s="32"/>
      <c r="CK1640" s="32"/>
      <c r="CL1640" s="32"/>
      <c r="CM1640" s="32"/>
      <c r="CN1640" s="32"/>
      <c r="CO1640" s="32"/>
      <c r="CP1640" s="32"/>
      <c r="CQ1640" s="32"/>
      <c r="CR1640" s="32"/>
      <c r="CS1640" s="32"/>
      <c r="CT1640" s="32"/>
      <c r="CU1640" s="32"/>
      <c r="CV1640" s="32"/>
      <c r="CW1640" s="32"/>
    </row>
    <row r="1641" spans="15:101" s="26" customFormat="1" x14ac:dyDescent="0.3">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32"/>
      <c r="BN1641" s="32"/>
      <c r="BO1641" s="32"/>
      <c r="BP1641" s="32"/>
      <c r="BQ1641" s="32"/>
      <c r="BR1641" s="32"/>
      <c r="BS1641" s="32"/>
      <c r="BT1641" s="32"/>
      <c r="BU1641" s="32"/>
      <c r="BV1641" s="32"/>
      <c r="BW1641" s="32"/>
      <c r="BX1641" s="32"/>
      <c r="BY1641" s="32"/>
      <c r="BZ1641" s="32"/>
      <c r="CA1641" s="32"/>
      <c r="CB1641" s="32"/>
      <c r="CC1641" s="32"/>
      <c r="CD1641" s="32"/>
      <c r="CE1641" s="32"/>
      <c r="CF1641" s="32"/>
      <c r="CG1641" s="32"/>
      <c r="CH1641" s="32"/>
      <c r="CI1641" s="32"/>
      <c r="CJ1641" s="32"/>
      <c r="CK1641" s="32"/>
      <c r="CL1641" s="32"/>
      <c r="CM1641" s="32"/>
      <c r="CN1641" s="32"/>
      <c r="CO1641" s="32"/>
      <c r="CP1641" s="32"/>
      <c r="CQ1641" s="32"/>
      <c r="CR1641" s="32"/>
      <c r="CS1641" s="32"/>
      <c r="CT1641" s="32"/>
      <c r="CU1641" s="32"/>
      <c r="CV1641" s="32"/>
      <c r="CW1641" s="32"/>
    </row>
    <row r="1642" spans="15:101" s="26" customFormat="1" x14ac:dyDescent="0.3">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32"/>
      <c r="BN1642" s="32"/>
      <c r="BO1642" s="32"/>
      <c r="BP1642" s="32"/>
      <c r="BQ1642" s="32"/>
      <c r="BR1642" s="32"/>
      <c r="BS1642" s="32"/>
      <c r="BT1642" s="32"/>
      <c r="BU1642" s="32"/>
      <c r="BV1642" s="32"/>
      <c r="BW1642" s="32"/>
      <c r="BX1642" s="32"/>
      <c r="BY1642" s="32"/>
      <c r="BZ1642" s="32"/>
      <c r="CA1642" s="32"/>
      <c r="CB1642" s="32"/>
      <c r="CC1642" s="32"/>
      <c r="CD1642" s="32"/>
      <c r="CE1642" s="32"/>
      <c r="CF1642" s="32"/>
      <c r="CG1642" s="32"/>
      <c r="CH1642" s="32"/>
      <c r="CI1642" s="32"/>
      <c r="CJ1642" s="32"/>
      <c r="CK1642" s="32"/>
      <c r="CL1642" s="32"/>
      <c r="CM1642" s="32"/>
      <c r="CN1642" s="32"/>
      <c r="CO1642" s="32"/>
      <c r="CP1642" s="32"/>
      <c r="CQ1642" s="32"/>
      <c r="CR1642" s="32"/>
      <c r="CS1642" s="32"/>
      <c r="CT1642" s="32"/>
      <c r="CU1642" s="32"/>
      <c r="CV1642" s="32"/>
      <c r="CW1642" s="32"/>
    </row>
    <row r="1643" spans="15:101" s="26" customFormat="1" x14ac:dyDescent="0.3">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32"/>
      <c r="BN1643" s="32"/>
      <c r="BO1643" s="32"/>
      <c r="BP1643" s="32"/>
      <c r="BQ1643" s="32"/>
      <c r="BR1643" s="32"/>
      <c r="BS1643" s="32"/>
      <c r="BT1643" s="32"/>
      <c r="BU1643" s="32"/>
      <c r="BV1643" s="32"/>
      <c r="BW1643" s="32"/>
      <c r="BX1643" s="32"/>
      <c r="BY1643" s="32"/>
      <c r="BZ1643" s="32"/>
      <c r="CA1643" s="32"/>
      <c r="CB1643" s="32"/>
      <c r="CC1643" s="32"/>
      <c r="CD1643" s="32"/>
      <c r="CE1643" s="32"/>
      <c r="CF1643" s="32"/>
      <c r="CG1643" s="32"/>
      <c r="CH1643" s="32"/>
      <c r="CI1643" s="32"/>
      <c r="CJ1643" s="32"/>
      <c r="CK1643" s="32"/>
      <c r="CL1643" s="32"/>
      <c r="CM1643" s="32"/>
      <c r="CN1643" s="32"/>
      <c r="CO1643" s="32"/>
      <c r="CP1643" s="32"/>
      <c r="CQ1643" s="32"/>
      <c r="CR1643" s="32"/>
      <c r="CS1643" s="32"/>
      <c r="CT1643" s="32"/>
      <c r="CU1643" s="32"/>
      <c r="CV1643" s="32"/>
      <c r="CW1643" s="32"/>
    </row>
    <row r="1644" spans="15:101" s="26" customFormat="1" x14ac:dyDescent="0.3">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row>
    <row r="1645" spans="15:101" s="26" customFormat="1" x14ac:dyDescent="0.3">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c r="CP1645" s="32"/>
      <c r="CQ1645" s="32"/>
      <c r="CR1645" s="32"/>
      <c r="CS1645" s="32"/>
      <c r="CT1645" s="32"/>
      <c r="CU1645" s="32"/>
      <c r="CV1645" s="32"/>
      <c r="CW1645" s="32"/>
    </row>
    <row r="1646" spans="15:101" s="26" customFormat="1" x14ac:dyDescent="0.3">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row>
    <row r="1647" spans="15:101" s="26" customFormat="1" x14ac:dyDescent="0.3">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32"/>
      <c r="BN1647" s="32"/>
      <c r="BO1647" s="32"/>
      <c r="BP1647" s="32"/>
      <c r="BQ1647" s="32"/>
      <c r="BR1647" s="32"/>
      <c r="BS1647" s="32"/>
      <c r="BT1647" s="32"/>
      <c r="BU1647" s="32"/>
      <c r="BV1647" s="32"/>
      <c r="BW1647" s="32"/>
      <c r="BX1647" s="32"/>
      <c r="BY1647" s="32"/>
      <c r="BZ1647" s="32"/>
      <c r="CA1647" s="32"/>
      <c r="CB1647" s="32"/>
      <c r="CC1647" s="32"/>
      <c r="CD1647" s="32"/>
      <c r="CE1647" s="32"/>
      <c r="CF1647" s="32"/>
      <c r="CG1647" s="32"/>
      <c r="CH1647" s="32"/>
      <c r="CI1647" s="32"/>
      <c r="CJ1647" s="32"/>
      <c r="CK1647" s="32"/>
      <c r="CL1647" s="32"/>
      <c r="CM1647" s="32"/>
      <c r="CN1647" s="32"/>
      <c r="CO1647" s="32"/>
      <c r="CP1647" s="32"/>
      <c r="CQ1647" s="32"/>
      <c r="CR1647" s="32"/>
      <c r="CS1647" s="32"/>
      <c r="CT1647" s="32"/>
      <c r="CU1647" s="32"/>
      <c r="CV1647" s="32"/>
      <c r="CW1647" s="32"/>
    </row>
    <row r="1648" spans="15:101" s="26" customFormat="1" x14ac:dyDescent="0.3">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32"/>
      <c r="BN1648" s="32"/>
      <c r="BO1648" s="32"/>
      <c r="BP1648" s="32"/>
      <c r="BQ1648" s="32"/>
      <c r="BR1648" s="32"/>
      <c r="BS1648" s="32"/>
      <c r="BT1648" s="32"/>
      <c r="BU1648" s="32"/>
      <c r="BV1648" s="32"/>
      <c r="BW1648" s="32"/>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row>
    <row r="1649" spans="15:101" s="26" customFormat="1" x14ac:dyDescent="0.3">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32"/>
      <c r="BN1649" s="32"/>
      <c r="BO1649" s="32"/>
      <c r="BP1649" s="32"/>
      <c r="BQ1649" s="32"/>
      <c r="BR1649" s="32"/>
      <c r="BS1649" s="32"/>
      <c r="BT1649" s="32"/>
      <c r="BU1649" s="32"/>
      <c r="BV1649" s="32"/>
      <c r="BW1649" s="32"/>
      <c r="BX1649" s="32"/>
      <c r="BY1649" s="32"/>
      <c r="BZ1649" s="32"/>
      <c r="CA1649" s="32"/>
      <c r="CB1649" s="32"/>
      <c r="CC1649" s="32"/>
      <c r="CD1649" s="32"/>
      <c r="CE1649" s="32"/>
      <c r="CF1649" s="32"/>
      <c r="CG1649" s="32"/>
      <c r="CH1649" s="32"/>
      <c r="CI1649" s="32"/>
      <c r="CJ1649" s="32"/>
      <c r="CK1649" s="32"/>
      <c r="CL1649" s="32"/>
      <c r="CM1649" s="32"/>
      <c r="CN1649" s="32"/>
      <c r="CO1649" s="32"/>
      <c r="CP1649" s="32"/>
      <c r="CQ1649" s="32"/>
      <c r="CR1649" s="32"/>
      <c r="CS1649" s="32"/>
      <c r="CT1649" s="32"/>
      <c r="CU1649" s="32"/>
      <c r="CV1649" s="32"/>
      <c r="CW1649" s="32"/>
    </row>
    <row r="1650" spans="15:101" s="26" customFormat="1" x14ac:dyDescent="0.3">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32"/>
      <c r="BN1650" s="32"/>
      <c r="BO1650" s="32"/>
      <c r="BP1650" s="32"/>
      <c r="BQ1650" s="32"/>
      <c r="BR1650" s="32"/>
      <c r="BS1650" s="32"/>
      <c r="BT1650" s="32"/>
      <c r="BU1650" s="32"/>
      <c r="BV1650" s="32"/>
      <c r="BW1650" s="32"/>
      <c r="BX1650" s="32"/>
      <c r="BY1650" s="32"/>
      <c r="BZ1650" s="32"/>
      <c r="CA1650" s="32"/>
      <c r="CB1650" s="32"/>
      <c r="CC1650" s="32"/>
      <c r="CD1650" s="32"/>
      <c r="CE1650" s="32"/>
      <c r="CF1650" s="32"/>
      <c r="CG1650" s="32"/>
      <c r="CH1650" s="32"/>
      <c r="CI1650" s="32"/>
      <c r="CJ1650" s="32"/>
      <c r="CK1650" s="32"/>
      <c r="CL1650" s="32"/>
      <c r="CM1650" s="32"/>
      <c r="CN1650" s="32"/>
      <c r="CO1650" s="32"/>
      <c r="CP1650" s="32"/>
      <c r="CQ1650" s="32"/>
      <c r="CR1650" s="32"/>
      <c r="CS1650" s="32"/>
      <c r="CT1650" s="32"/>
      <c r="CU1650" s="32"/>
      <c r="CV1650" s="32"/>
      <c r="CW1650" s="32"/>
    </row>
    <row r="1651" spans="15:101" s="26" customFormat="1" x14ac:dyDescent="0.3">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32"/>
      <c r="BN1651" s="32"/>
      <c r="BO1651" s="32"/>
      <c r="BP1651" s="32"/>
      <c r="BQ1651" s="32"/>
      <c r="BR1651" s="32"/>
      <c r="BS1651" s="32"/>
      <c r="BT1651" s="32"/>
      <c r="BU1651" s="32"/>
      <c r="BV1651" s="32"/>
      <c r="BW1651" s="32"/>
      <c r="BX1651" s="32"/>
      <c r="BY1651" s="32"/>
      <c r="BZ1651" s="32"/>
      <c r="CA1651" s="32"/>
      <c r="CB1651" s="32"/>
      <c r="CC1651" s="32"/>
      <c r="CD1651" s="32"/>
      <c r="CE1651" s="32"/>
      <c r="CF1651" s="32"/>
      <c r="CG1651" s="32"/>
      <c r="CH1651" s="32"/>
      <c r="CI1651" s="32"/>
      <c r="CJ1651" s="32"/>
      <c r="CK1651" s="32"/>
      <c r="CL1651" s="32"/>
      <c r="CM1651" s="32"/>
      <c r="CN1651" s="32"/>
      <c r="CO1651" s="32"/>
      <c r="CP1651" s="32"/>
      <c r="CQ1651" s="32"/>
      <c r="CR1651" s="32"/>
      <c r="CS1651" s="32"/>
      <c r="CT1651" s="32"/>
      <c r="CU1651" s="32"/>
      <c r="CV1651" s="32"/>
      <c r="CW1651" s="32"/>
    </row>
    <row r="1652" spans="15:101" s="26" customFormat="1" x14ac:dyDescent="0.3">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32"/>
      <c r="BN1652" s="32"/>
      <c r="BO1652" s="32"/>
      <c r="BP1652" s="32"/>
      <c r="BQ1652" s="32"/>
      <c r="BR1652" s="32"/>
      <c r="BS1652" s="32"/>
      <c r="BT1652" s="32"/>
      <c r="BU1652" s="32"/>
      <c r="BV1652" s="32"/>
      <c r="BW1652" s="32"/>
      <c r="BX1652" s="32"/>
      <c r="BY1652" s="32"/>
      <c r="BZ1652" s="32"/>
      <c r="CA1652" s="32"/>
      <c r="CB1652" s="32"/>
      <c r="CC1652" s="32"/>
      <c r="CD1652" s="32"/>
      <c r="CE1652" s="32"/>
      <c r="CF1652" s="32"/>
      <c r="CG1652" s="32"/>
      <c r="CH1652" s="32"/>
      <c r="CI1652" s="32"/>
      <c r="CJ1652" s="32"/>
      <c r="CK1652" s="32"/>
      <c r="CL1652" s="32"/>
      <c r="CM1652" s="32"/>
      <c r="CN1652" s="32"/>
      <c r="CO1652" s="32"/>
      <c r="CP1652" s="32"/>
      <c r="CQ1652" s="32"/>
      <c r="CR1652" s="32"/>
      <c r="CS1652" s="32"/>
      <c r="CT1652" s="32"/>
      <c r="CU1652" s="32"/>
      <c r="CV1652" s="32"/>
      <c r="CW1652" s="32"/>
    </row>
    <row r="1653" spans="15:101" s="26" customFormat="1" x14ac:dyDescent="0.3">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row>
    <row r="1654" spans="15:101" s="26" customFormat="1" x14ac:dyDescent="0.3">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row>
    <row r="1655" spans="15:101" s="26" customFormat="1" x14ac:dyDescent="0.3">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32"/>
      <c r="BN1655" s="32"/>
      <c r="BO1655" s="32"/>
      <c r="BP1655" s="32"/>
      <c r="BQ1655" s="32"/>
      <c r="BR1655" s="32"/>
      <c r="BS1655" s="32"/>
      <c r="BT1655" s="32"/>
      <c r="BU1655" s="32"/>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row>
    <row r="1656" spans="15:101" s="26" customFormat="1" x14ac:dyDescent="0.3">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32"/>
      <c r="BN1656" s="32"/>
      <c r="BO1656" s="32"/>
      <c r="BP1656" s="32"/>
      <c r="BQ1656" s="32"/>
      <c r="BR1656" s="32"/>
      <c r="BS1656" s="32"/>
      <c r="BT1656" s="32"/>
      <c r="BU1656" s="32"/>
      <c r="BV1656" s="32"/>
      <c r="BW1656" s="32"/>
      <c r="BX1656" s="32"/>
      <c r="BY1656" s="32"/>
      <c r="BZ1656" s="32"/>
      <c r="CA1656" s="32"/>
      <c r="CB1656" s="32"/>
      <c r="CC1656" s="32"/>
      <c r="CD1656" s="32"/>
      <c r="CE1656" s="32"/>
      <c r="CF1656" s="32"/>
      <c r="CG1656" s="32"/>
      <c r="CH1656" s="32"/>
      <c r="CI1656" s="32"/>
      <c r="CJ1656" s="32"/>
      <c r="CK1656" s="32"/>
      <c r="CL1656" s="32"/>
      <c r="CM1656" s="32"/>
      <c r="CN1656" s="32"/>
      <c r="CO1656" s="32"/>
      <c r="CP1656" s="32"/>
      <c r="CQ1656" s="32"/>
      <c r="CR1656" s="32"/>
      <c r="CS1656" s="32"/>
      <c r="CT1656" s="32"/>
      <c r="CU1656" s="32"/>
      <c r="CV1656" s="32"/>
      <c r="CW1656" s="32"/>
    </row>
    <row r="1657" spans="15:101" s="26" customFormat="1" x14ac:dyDescent="0.3">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32"/>
      <c r="BN1657" s="32"/>
      <c r="BO1657" s="32"/>
      <c r="BP1657" s="32"/>
      <c r="BQ1657" s="32"/>
      <c r="BR1657" s="32"/>
      <c r="BS1657" s="32"/>
      <c r="BT1657" s="32"/>
      <c r="BU1657" s="32"/>
      <c r="BV1657" s="32"/>
      <c r="BW1657" s="32"/>
      <c r="BX1657" s="32"/>
      <c r="BY1657" s="32"/>
      <c r="BZ1657" s="32"/>
      <c r="CA1657" s="32"/>
      <c r="CB1657" s="32"/>
      <c r="CC1657" s="32"/>
      <c r="CD1657" s="32"/>
      <c r="CE1657" s="32"/>
      <c r="CF1657" s="32"/>
      <c r="CG1657" s="32"/>
      <c r="CH1657" s="32"/>
      <c r="CI1657" s="32"/>
      <c r="CJ1657" s="32"/>
      <c r="CK1657" s="32"/>
      <c r="CL1657" s="32"/>
      <c r="CM1657" s="32"/>
      <c r="CN1657" s="32"/>
      <c r="CO1657" s="32"/>
      <c r="CP1657" s="32"/>
      <c r="CQ1657" s="32"/>
      <c r="CR1657" s="32"/>
      <c r="CS1657" s="32"/>
      <c r="CT1657" s="32"/>
      <c r="CU1657" s="32"/>
      <c r="CV1657" s="32"/>
      <c r="CW1657" s="32"/>
    </row>
    <row r="1658" spans="15:101" s="26" customFormat="1" x14ac:dyDescent="0.3">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32"/>
      <c r="BN1658" s="32"/>
      <c r="BO1658" s="32"/>
      <c r="BP1658" s="32"/>
      <c r="BQ1658" s="32"/>
      <c r="BR1658" s="32"/>
      <c r="BS1658" s="32"/>
      <c r="BT1658" s="32"/>
      <c r="BU1658" s="32"/>
      <c r="BV1658" s="32"/>
      <c r="BW1658" s="32"/>
      <c r="BX1658" s="32"/>
      <c r="BY1658" s="32"/>
      <c r="BZ1658" s="32"/>
      <c r="CA1658" s="32"/>
      <c r="CB1658" s="32"/>
      <c r="CC1658" s="32"/>
      <c r="CD1658" s="32"/>
      <c r="CE1658" s="32"/>
      <c r="CF1658" s="32"/>
      <c r="CG1658" s="32"/>
      <c r="CH1658" s="32"/>
      <c r="CI1658" s="32"/>
      <c r="CJ1658" s="32"/>
      <c r="CK1658" s="32"/>
      <c r="CL1658" s="32"/>
      <c r="CM1658" s="32"/>
      <c r="CN1658" s="32"/>
      <c r="CO1658" s="32"/>
      <c r="CP1658" s="32"/>
      <c r="CQ1658" s="32"/>
      <c r="CR1658" s="32"/>
      <c r="CS1658" s="32"/>
      <c r="CT1658" s="32"/>
      <c r="CU1658" s="32"/>
      <c r="CV1658" s="32"/>
      <c r="CW1658" s="32"/>
    </row>
    <row r="1659" spans="15:101" s="26" customFormat="1" x14ac:dyDescent="0.3">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32"/>
      <c r="BN1659" s="32"/>
      <c r="BO1659" s="32"/>
      <c r="BP1659" s="32"/>
      <c r="BQ1659" s="32"/>
      <c r="BR1659" s="32"/>
      <c r="BS1659" s="32"/>
      <c r="BT1659" s="32"/>
      <c r="BU1659" s="32"/>
      <c r="BV1659" s="32"/>
      <c r="BW1659" s="32"/>
      <c r="BX1659" s="32"/>
      <c r="BY1659" s="32"/>
      <c r="BZ1659" s="32"/>
      <c r="CA1659" s="32"/>
      <c r="CB1659" s="32"/>
      <c r="CC1659" s="32"/>
      <c r="CD1659" s="32"/>
      <c r="CE1659" s="32"/>
      <c r="CF1659" s="32"/>
      <c r="CG1659" s="32"/>
      <c r="CH1659" s="32"/>
      <c r="CI1659" s="32"/>
      <c r="CJ1659" s="32"/>
      <c r="CK1659" s="32"/>
      <c r="CL1659" s="32"/>
      <c r="CM1659" s="32"/>
      <c r="CN1659" s="32"/>
      <c r="CO1659" s="32"/>
      <c r="CP1659" s="32"/>
      <c r="CQ1659" s="32"/>
      <c r="CR1659" s="32"/>
      <c r="CS1659" s="32"/>
      <c r="CT1659" s="32"/>
      <c r="CU1659" s="32"/>
      <c r="CV1659" s="32"/>
      <c r="CW1659" s="32"/>
    </row>
    <row r="1660" spans="15:101" s="26" customFormat="1" x14ac:dyDescent="0.3">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c r="CP1660" s="32"/>
      <c r="CQ1660" s="32"/>
      <c r="CR1660" s="32"/>
      <c r="CS1660" s="32"/>
      <c r="CT1660" s="32"/>
      <c r="CU1660" s="32"/>
      <c r="CV1660" s="32"/>
      <c r="CW1660" s="32"/>
    </row>
    <row r="1661" spans="15:101" s="26" customFormat="1" x14ac:dyDescent="0.3">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32"/>
      <c r="BN1661" s="32"/>
      <c r="BO1661" s="32"/>
      <c r="BP1661" s="32"/>
      <c r="BQ1661" s="32"/>
      <c r="BR1661" s="32"/>
      <c r="BS1661" s="32"/>
      <c r="BT1661" s="32"/>
      <c r="BU1661" s="32"/>
      <c r="BV1661" s="32"/>
      <c r="BW1661" s="32"/>
      <c r="BX1661" s="32"/>
      <c r="BY1661" s="32"/>
      <c r="BZ1661" s="32"/>
      <c r="CA1661" s="32"/>
      <c r="CB1661" s="32"/>
      <c r="CC1661" s="32"/>
      <c r="CD1661" s="32"/>
      <c r="CE1661" s="32"/>
      <c r="CF1661" s="32"/>
      <c r="CG1661" s="32"/>
      <c r="CH1661" s="32"/>
      <c r="CI1661" s="32"/>
      <c r="CJ1661" s="32"/>
      <c r="CK1661" s="32"/>
      <c r="CL1661" s="32"/>
      <c r="CM1661" s="32"/>
      <c r="CN1661" s="32"/>
      <c r="CO1661" s="32"/>
      <c r="CP1661" s="32"/>
      <c r="CQ1661" s="32"/>
      <c r="CR1661" s="32"/>
      <c r="CS1661" s="32"/>
      <c r="CT1661" s="32"/>
      <c r="CU1661" s="32"/>
      <c r="CV1661" s="32"/>
      <c r="CW1661" s="32"/>
    </row>
    <row r="1662" spans="15:101" s="26" customFormat="1" x14ac:dyDescent="0.3">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row>
    <row r="1663" spans="15:101" s="26" customFormat="1" x14ac:dyDescent="0.3">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32"/>
      <c r="BN1663" s="32"/>
      <c r="BO1663" s="32"/>
      <c r="BP1663" s="32"/>
      <c r="BQ1663" s="32"/>
      <c r="BR1663" s="32"/>
      <c r="BS1663" s="32"/>
      <c r="BT1663" s="32"/>
      <c r="BU1663" s="32"/>
      <c r="BV1663" s="32"/>
      <c r="BW1663" s="32"/>
      <c r="BX1663" s="32"/>
      <c r="BY1663" s="32"/>
      <c r="BZ1663" s="32"/>
      <c r="CA1663" s="32"/>
      <c r="CB1663" s="32"/>
      <c r="CC1663" s="32"/>
      <c r="CD1663" s="32"/>
      <c r="CE1663" s="32"/>
      <c r="CF1663" s="32"/>
      <c r="CG1663" s="32"/>
      <c r="CH1663" s="32"/>
      <c r="CI1663" s="32"/>
      <c r="CJ1663" s="32"/>
      <c r="CK1663" s="32"/>
      <c r="CL1663" s="32"/>
      <c r="CM1663" s="32"/>
      <c r="CN1663" s="32"/>
      <c r="CO1663" s="32"/>
      <c r="CP1663" s="32"/>
      <c r="CQ1663" s="32"/>
      <c r="CR1663" s="32"/>
      <c r="CS1663" s="32"/>
      <c r="CT1663" s="32"/>
      <c r="CU1663" s="32"/>
      <c r="CV1663" s="32"/>
      <c r="CW1663" s="32"/>
    </row>
    <row r="1664" spans="15:101" s="26" customFormat="1" x14ac:dyDescent="0.3">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32"/>
      <c r="BN1664" s="32"/>
      <c r="BO1664" s="32"/>
      <c r="BP1664" s="32"/>
      <c r="BQ1664" s="32"/>
      <c r="BR1664" s="32"/>
      <c r="BS1664" s="32"/>
      <c r="BT1664" s="32"/>
      <c r="BU1664" s="32"/>
      <c r="BV1664" s="32"/>
      <c r="BW1664" s="32"/>
      <c r="BX1664" s="32"/>
      <c r="BY1664" s="32"/>
      <c r="BZ1664" s="32"/>
      <c r="CA1664" s="32"/>
      <c r="CB1664" s="32"/>
      <c r="CC1664" s="32"/>
      <c r="CD1664" s="32"/>
      <c r="CE1664" s="32"/>
      <c r="CF1664" s="32"/>
      <c r="CG1664" s="32"/>
      <c r="CH1664" s="32"/>
      <c r="CI1664" s="32"/>
      <c r="CJ1664" s="32"/>
      <c r="CK1664" s="32"/>
      <c r="CL1664" s="32"/>
      <c r="CM1664" s="32"/>
      <c r="CN1664" s="32"/>
      <c r="CO1664" s="32"/>
      <c r="CP1664" s="32"/>
      <c r="CQ1664" s="32"/>
      <c r="CR1664" s="32"/>
      <c r="CS1664" s="32"/>
      <c r="CT1664" s="32"/>
      <c r="CU1664" s="32"/>
      <c r="CV1664" s="32"/>
      <c r="CW1664" s="32"/>
    </row>
    <row r="1665" spans="15:101" s="26" customFormat="1" x14ac:dyDescent="0.3">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32"/>
      <c r="BN1665" s="32"/>
      <c r="BO1665" s="32"/>
      <c r="BP1665" s="32"/>
      <c r="BQ1665" s="32"/>
      <c r="BR1665" s="32"/>
      <c r="BS1665" s="32"/>
      <c r="BT1665" s="32"/>
      <c r="BU1665" s="32"/>
      <c r="BV1665" s="32"/>
      <c r="BW1665" s="32"/>
      <c r="BX1665" s="32"/>
      <c r="BY1665" s="32"/>
      <c r="BZ1665" s="32"/>
      <c r="CA1665" s="32"/>
      <c r="CB1665" s="32"/>
      <c r="CC1665" s="32"/>
      <c r="CD1665" s="32"/>
      <c r="CE1665" s="32"/>
      <c r="CF1665" s="32"/>
      <c r="CG1665" s="32"/>
      <c r="CH1665" s="32"/>
      <c r="CI1665" s="32"/>
      <c r="CJ1665" s="32"/>
      <c r="CK1665" s="32"/>
      <c r="CL1665" s="32"/>
      <c r="CM1665" s="32"/>
      <c r="CN1665" s="32"/>
      <c r="CO1665" s="32"/>
      <c r="CP1665" s="32"/>
      <c r="CQ1665" s="32"/>
      <c r="CR1665" s="32"/>
      <c r="CS1665" s="32"/>
      <c r="CT1665" s="32"/>
      <c r="CU1665" s="32"/>
      <c r="CV1665" s="32"/>
      <c r="CW1665" s="32"/>
    </row>
    <row r="1666" spans="15:101" s="26" customFormat="1" x14ac:dyDescent="0.3">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32"/>
      <c r="BN1666" s="32"/>
      <c r="BO1666" s="32"/>
      <c r="BP1666" s="32"/>
      <c r="BQ1666" s="32"/>
      <c r="BR1666" s="32"/>
      <c r="BS1666" s="32"/>
      <c r="BT1666" s="32"/>
      <c r="BU1666" s="32"/>
      <c r="BV1666" s="32"/>
      <c r="BW1666" s="32"/>
      <c r="BX1666" s="32"/>
      <c r="BY1666" s="32"/>
      <c r="BZ1666" s="32"/>
      <c r="CA1666" s="32"/>
      <c r="CB1666" s="32"/>
      <c r="CC1666" s="32"/>
      <c r="CD1666" s="32"/>
      <c r="CE1666" s="32"/>
      <c r="CF1666" s="32"/>
      <c r="CG1666" s="32"/>
      <c r="CH1666" s="32"/>
      <c r="CI1666" s="32"/>
      <c r="CJ1666" s="32"/>
      <c r="CK1666" s="32"/>
      <c r="CL1666" s="32"/>
      <c r="CM1666" s="32"/>
      <c r="CN1666" s="32"/>
      <c r="CO1666" s="32"/>
      <c r="CP1666" s="32"/>
      <c r="CQ1666" s="32"/>
      <c r="CR1666" s="32"/>
      <c r="CS1666" s="32"/>
      <c r="CT1666" s="32"/>
      <c r="CU1666" s="32"/>
      <c r="CV1666" s="32"/>
      <c r="CW1666" s="32"/>
    </row>
    <row r="1667" spans="15:101" s="26" customFormat="1" x14ac:dyDescent="0.3">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32"/>
      <c r="BN1667" s="32"/>
      <c r="BO1667" s="32"/>
      <c r="BP1667" s="32"/>
      <c r="BQ1667" s="32"/>
      <c r="BR1667" s="32"/>
      <c r="BS1667" s="32"/>
      <c r="BT1667" s="32"/>
      <c r="BU1667" s="32"/>
      <c r="BV1667" s="32"/>
      <c r="BW1667" s="32"/>
      <c r="BX1667" s="32"/>
      <c r="BY1667" s="32"/>
      <c r="BZ1667" s="32"/>
      <c r="CA1667" s="32"/>
      <c r="CB1667" s="32"/>
      <c r="CC1667" s="32"/>
      <c r="CD1667" s="32"/>
      <c r="CE1667" s="32"/>
      <c r="CF1667" s="32"/>
      <c r="CG1667" s="32"/>
      <c r="CH1667" s="32"/>
      <c r="CI1667" s="32"/>
      <c r="CJ1667" s="32"/>
      <c r="CK1667" s="32"/>
      <c r="CL1667" s="32"/>
      <c r="CM1667" s="32"/>
      <c r="CN1667" s="32"/>
      <c r="CO1667" s="32"/>
      <c r="CP1667" s="32"/>
      <c r="CQ1667" s="32"/>
      <c r="CR1667" s="32"/>
      <c r="CS1667" s="32"/>
      <c r="CT1667" s="32"/>
      <c r="CU1667" s="32"/>
      <c r="CV1667" s="32"/>
      <c r="CW1667" s="32"/>
    </row>
    <row r="1668" spans="15:101" s="26" customFormat="1" x14ac:dyDescent="0.3">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32"/>
      <c r="BN1668" s="32"/>
      <c r="BO1668" s="32"/>
      <c r="BP1668" s="32"/>
      <c r="BQ1668" s="32"/>
      <c r="BR1668" s="32"/>
      <c r="BS1668" s="32"/>
      <c r="BT1668" s="32"/>
      <c r="BU1668" s="32"/>
      <c r="BV1668" s="32"/>
      <c r="BW1668" s="32"/>
      <c r="BX1668" s="32"/>
      <c r="BY1668" s="32"/>
      <c r="BZ1668" s="32"/>
      <c r="CA1668" s="32"/>
      <c r="CB1668" s="32"/>
      <c r="CC1668" s="32"/>
      <c r="CD1668" s="32"/>
      <c r="CE1668" s="32"/>
      <c r="CF1668" s="32"/>
      <c r="CG1668" s="32"/>
      <c r="CH1668" s="32"/>
      <c r="CI1668" s="32"/>
      <c r="CJ1668" s="32"/>
      <c r="CK1668" s="32"/>
      <c r="CL1668" s="32"/>
      <c r="CM1668" s="32"/>
      <c r="CN1668" s="32"/>
      <c r="CO1668" s="32"/>
      <c r="CP1668" s="32"/>
      <c r="CQ1668" s="32"/>
      <c r="CR1668" s="32"/>
      <c r="CS1668" s="32"/>
      <c r="CT1668" s="32"/>
      <c r="CU1668" s="32"/>
      <c r="CV1668" s="32"/>
      <c r="CW1668" s="32"/>
    </row>
    <row r="1669" spans="15:101" s="26" customFormat="1" x14ac:dyDescent="0.3">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32"/>
      <c r="BN1669" s="32"/>
      <c r="BO1669" s="32"/>
      <c r="BP1669" s="32"/>
      <c r="BQ1669" s="32"/>
      <c r="BR1669" s="32"/>
      <c r="BS1669" s="32"/>
      <c r="BT1669" s="32"/>
      <c r="BU1669" s="32"/>
      <c r="BV1669" s="32"/>
      <c r="BW1669" s="32"/>
      <c r="BX1669" s="32"/>
      <c r="BY1669" s="32"/>
      <c r="BZ1669" s="32"/>
      <c r="CA1669" s="32"/>
      <c r="CB1669" s="32"/>
      <c r="CC1669" s="32"/>
      <c r="CD1669" s="32"/>
      <c r="CE1669" s="32"/>
      <c r="CF1669" s="32"/>
      <c r="CG1669" s="32"/>
      <c r="CH1669" s="32"/>
      <c r="CI1669" s="32"/>
      <c r="CJ1669" s="32"/>
      <c r="CK1669" s="32"/>
      <c r="CL1669" s="32"/>
      <c r="CM1669" s="32"/>
      <c r="CN1669" s="32"/>
      <c r="CO1669" s="32"/>
      <c r="CP1669" s="32"/>
      <c r="CQ1669" s="32"/>
      <c r="CR1669" s="32"/>
      <c r="CS1669" s="32"/>
      <c r="CT1669" s="32"/>
      <c r="CU1669" s="32"/>
      <c r="CV1669" s="32"/>
      <c r="CW1669" s="32"/>
    </row>
    <row r="1670" spans="15:101" s="26" customFormat="1" x14ac:dyDescent="0.3">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row>
    <row r="1671" spans="15:101" s="26" customFormat="1" x14ac:dyDescent="0.3">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32"/>
      <c r="BN1671" s="32"/>
      <c r="BO1671" s="32"/>
      <c r="BP1671" s="32"/>
      <c r="BQ1671" s="32"/>
      <c r="BR1671" s="32"/>
      <c r="BS1671" s="32"/>
      <c r="BT1671" s="32"/>
      <c r="BU1671" s="32"/>
      <c r="BV1671" s="32"/>
      <c r="BW1671" s="32"/>
      <c r="BX1671" s="32"/>
      <c r="BY1671" s="32"/>
      <c r="BZ1671" s="32"/>
      <c r="CA1671" s="32"/>
      <c r="CB1671" s="32"/>
      <c r="CC1671" s="32"/>
      <c r="CD1671" s="32"/>
      <c r="CE1671" s="32"/>
      <c r="CF1671" s="32"/>
      <c r="CG1671" s="32"/>
      <c r="CH1671" s="32"/>
      <c r="CI1671" s="32"/>
      <c r="CJ1671" s="32"/>
      <c r="CK1671" s="32"/>
      <c r="CL1671" s="32"/>
      <c r="CM1671" s="32"/>
      <c r="CN1671" s="32"/>
      <c r="CO1671" s="32"/>
      <c r="CP1671" s="32"/>
      <c r="CQ1671" s="32"/>
      <c r="CR1671" s="32"/>
      <c r="CS1671" s="32"/>
      <c r="CT1671" s="32"/>
      <c r="CU1671" s="32"/>
      <c r="CV1671" s="32"/>
      <c r="CW1671" s="32"/>
    </row>
    <row r="1672" spans="15:101" s="26" customFormat="1" x14ac:dyDescent="0.3">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c r="CP1672" s="32"/>
      <c r="CQ1672" s="32"/>
      <c r="CR1672" s="32"/>
      <c r="CS1672" s="32"/>
      <c r="CT1672" s="32"/>
      <c r="CU1672" s="32"/>
      <c r="CV1672" s="32"/>
      <c r="CW1672" s="32"/>
    </row>
    <row r="1673" spans="15:101" s="26" customFormat="1" x14ac:dyDescent="0.3">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c r="CP1673" s="32"/>
      <c r="CQ1673" s="32"/>
      <c r="CR1673" s="32"/>
      <c r="CS1673" s="32"/>
      <c r="CT1673" s="32"/>
      <c r="CU1673" s="32"/>
      <c r="CV1673" s="32"/>
      <c r="CW1673" s="32"/>
    </row>
    <row r="1674" spans="15:101" s="26" customFormat="1" x14ac:dyDescent="0.3">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32"/>
      <c r="BN1674" s="32"/>
      <c r="BO1674" s="32"/>
      <c r="BP1674" s="32"/>
      <c r="BQ1674" s="32"/>
      <c r="BR1674" s="32"/>
      <c r="BS1674" s="32"/>
      <c r="BT1674" s="32"/>
      <c r="BU1674" s="32"/>
      <c r="BV1674" s="32"/>
      <c r="BW1674" s="32"/>
      <c r="BX1674" s="32"/>
      <c r="BY1674" s="32"/>
      <c r="BZ1674" s="32"/>
      <c r="CA1674" s="32"/>
      <c r="CB1674" s="32"/>
      <c r="CC1674" s="32"/>
      <c r="CD1674" s="32"/>
      <c r="CE1674" s="32"/>
      <c r="CF1674" s="32"/>
      <c r="CG1674" s="32"/>
      <c r="CH1674" s="32"/>
      <c r="CI1674" s="32"/>
      <c r="CJ1674" s="32"/>
      <c r="CK1674" s="32"/>
      <c r="CL1674" s="32"/>
      <c r="CM1674" s="32"/>
      <c r="CN1674" s="32"/>
      <c r="CO1674" s="32"/>
      <c r="CP1674" s="32"/>
      <c r="CQ1674" s="32"/>
      <c r="CR1674" s="32"/>
      <c r="CS1674" s="32"/>
      <c r="CT1674" s="32"/>
      <c r="CU1674" s="32"/>
      <c r="CV1674" s="32"/>
      <c r="CW1674" s="32"/>
    </row>
    <row r="1675" spans="15:101" s="26" customFormat="1" x14ac:dyDescent="0.3">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32"/>
      <c r="BN1675" s="32"/>
      <c r="BO1675" s="32"/>
      <c r="BP1675" s="32"/>
      <c r="BQ1675" s="32"/>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row>
    <row r="1676" spans="15:101" s="26" customFormat="1" x14ac:dyDescent="0.3">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32"/>
      <c r="BN1676" s="32"/>
      <c r="BO1676" s="32"/>
      <c r="BP1676" s="32"/>
      <c r="BQ1676" s="32"/>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row>
    <row r="1677" spans="15:101" s="26" customFormat="1" x14ac:dyDescent="0.3">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32"/>
      <c r="BN1677" s="32"/>
      <c r="BO1677" s="32"/>
      <c r="BP1677" s="32"/>
      <c r="BQ1677" s="32"/>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row>
    <row r="1678" spans="15:101" s="26" customFormat="1" x14ac:dyDescent="0.3">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row>
    <row r="1679" spans="15:101" s="26" customFormat="1" x14ac:dyDescent="0.3">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32"/>
      <c r="BN1679" s="32"/>
      <c r="BO1679" s="32"/>
      <c r="BP1679" s="32"/>
      <c r="BQ1679" s="32"/>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row>
    <row r="1680" spans="15:101" s="26" customFormat="1" x14ac:dyDescent="0.3">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32"/>
      <c r="BN1680" s="32"/>
      <c r="BO1680" s="32"/>
      <c r="BP1680" s="32"/>
      <c r="BQ1680" s="32"/>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row>
    <row r="1681" spans="15:101" s="26" customFormat="1" x14ac:dyDescent="0.3">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row>
    <row r="1682" spans="15:101" s="26" customFormat="1" x14ac:dyDescent="0.3">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row>
    <row r="1683" spans="15:101" s="26" customFormat="1" x14ac:dyDescent="0.3">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32"/>
      <c r="BN1683" s="32"/>
      <c r="BO1683" s="32"/>
      <c r="BP1683" s="32"/>
      <c r="BQ1683" s="32"/>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row>
    <row r="1684" spans="15:101" s="26" customFormat="1" x14ac:dyDescent="0.3">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32"/>
      <c r="BN1684" s="32"/>
      <c r="BO1684" s="32"/>
      <c r="BP1684" s="32"/>
      <c r="BQ1684" s="32"/>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row>
    <row r="1685" spans="15:101" s="26" customFormat="1" x14ac:dyDescent="0.3">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32"/>
      <c r="BN1685" s="32"/>
      <c r="BO1685" s="32"/>
      <c r="BP1685" s="32"/>
      <c r="BQ1685" s="32"/>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row>
    <row r="1686" spans="15:101" s="26" customFormat="1" x14ac:dyDescent="0.3">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row>
    <row r="1687" spans="15:101" s="26" customFormat="1" x14ac:dyDescent="0.3">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32"/>
      <c r="BN1687" s="32"/>
      <c r="BO1687" s="32"/>
      <c r="BP1687" s="32"/>
      <c r="BQ1687" s="32"/>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row>
    <row r="1688" spans="15:101" s="26" customFormat="1" x14ac:dyDescent="0.3">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row>
    <row r="1689" spans="15:101" s="26" customFormat="1" x14ac:dyDescent="0.3">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32"/>
      <c r="BN1689" s="32"/>
      <c r="BO1689" s="32"/>
      <c r="BP1689" s="32"/>
      <c r="BQ1689" s="32"/>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row>
    <row r="1690" spans="15:101" s="26" customFormat="1" x14ac:dyDescent="0.3">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32"/>
      <c r="BN1690" s="32"/>
      <c r="BO1690" s="32"/>
      <c r="BP1690" s="32"/>
      <c r="BQ1690" s="32"/>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row>
    <row r="1691" spans="15:101" s="26" customFormat="1" x14ac:dyDescent="0.3">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32"/>
      <c r="BN1691" s="32"/>
      <c r="BO1691" s="32"/>
      <c r="BP1691" s="32"/>
      <c r="BQ1691" s="32"/>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row>
    <row r="1692" spans="15:101" s="26" customFormat="1" x14ac:dyDescent="0.3">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32"/>
      <c r="BN1692" s="32"/>
      <c r="BO1692" s="32"/>
      <c r="BP1692" s="32"/>
      <c r="BQ1692" s="32"/>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row>
    <row r="1693" spans="15:101" s="26" customFormat="1" x14ac:dyDescent="0.3">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32"/>
      <c r="BN1693" s="32"/>
      <c r="BO1693" s="32"/>
      <c r="BP1693" s="32"/>
      <c r="BQ1693" s="32"/>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row>
    <row r="1694" spans="15:101" s="26" customFormat="1" x14ac:dyDescent="0.3">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row>
    <row r="1695" spans="15:101" s="26" customFormat="1" x14ac:dyDescent="0.3">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32"/>
      <c r="BN1695" s="32"/>
      <c r="BO1695" s="32"/>
      <c r="BP1695" s="32"/>
      <c r="BQ1695" s="32"/>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row>
    <row r="1696" spans="15:101" s="26" customFormat="1" x14ac:dyDescent="0.3">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32"/>
      <c r="BN1696" s="32"/>
      <c r="BO1696" s="32"/>
      <c r="BP1696" s="32"/>
      <c r="BQ1696" s="32"/>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row>
    <row r="1697" spans="15:101" s="26" customFormat="1" x14ac:dyDescent="0.3">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32"/>
      <c r="BN1697" s="32"/>
      <c r="BO1697" s="32"/>
      <c r="BP1697" s="32"/>
      <c r="BQ1697" s="32"/>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row>
    <row r="1698" spans="15:101" s="26" customFormat="1" x14ac:dyDescent="0.3">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32"/>
      <c r="BN1698" s="32"/>
      <c r="BO1698" s="32"/>
      <c r="BP1698" s="32"/>
      <c r="BQ1698" s="32"/>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row>
    <row r="1699" spans="15:101" s="26" customFormat="1" x14ac:dyDescent="0.3">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32"/>
      <c r="BN1699" s="32"/>
      <c r="BO1699" s="32"/>
      <c r="BP1699" s="32"/>
      <c r="BQ1699" s="32"/>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row>
    <row r="1700" spans="15:101" s="26" customFormat="1" x14ac:dyDescent="0.3">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row>
    <row r="1701" spans="15:101" s="26" customFormat="1" x14ac:dyDescent="0.3">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row>
    <row r="1702" spans="15:101" s="26" customFormat="1" x14ac:dyDescent="0.3">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row>
    <row r="1703" spans="15:101" s="26" customFormat="1" x14ac:dyDescent="0.3">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32"/>
      <c r="BN1703" s="32"/>
      <c r="BO1703" s="32"/>
      <c r="BP1703" s="32"/>
      <c r="BQ1703" s="32"/>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row>
    <row r="1704" spans="15:101" s="26" customFormat="1" x14ac:dyDescent="0.3">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row>
    <row r="1705" spans="15:101" s="26" customFormat="1" x14ac:dyDescent="0.3">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row>
    <row r="1706" spans="15:101" s="26" customFormat="1" x14ac:dyDescent="0.3">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row>
    <row r="1707" spans="15:101" s="26" customFormat="1" x14ac:dyDescent="0.3">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row>
    <row r="1708" spans="15:101" s="26" customFormat="1" x14ac:dyDescent="0.3">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row>
    <row r="1709" spans="15:101" s="26" customFormat="1" x14ac:dyDescent="0.3">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row>
    <row r="1710" spans="15:101" s="26" customFormat="1" x14ac:dyDescent="0.3">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row>
    <row r="1711" spans="15:101" s="26" customFormat="1" x14ac:dyDescent="0.3">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row>
    <row r="1712" spans="15:101" s="26" customFormat="1" x14ac:dyDescent="0.3">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row>
    <row r="1713" spans="15:101" s="26" customFormat="1" x14ac:dyDescent="0.3">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row>
    <row r="1714" spans="15:101" s="26" customFormat="1" x14ac:dyDescent="0.3">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row>
    <row r="1715" spans="15:101" s="26" customFormat="1" x14ac:dyDescent="0.3">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row>
    <row r="1716" spans="15:101" s="26" customFormat="1" x14ac:dyDescent="0.3">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row>
    <row r="1717" spans="15:101" s="26" customFormat="1" x14ac:dyDescent="0.3">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row>
    <row r="1718" spans="15:101" s="26" customFormat="1" x14ac:dyDescent="0.3">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row>
    <row r="1719" spans="15:101" s="26" customFormat="1" x14ac:dyDescent="0.3">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row>
    <row r="1720" spans="15:101" s="26" customFormat="1" x14ac:dyDescent="0.3">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row>
    <row r="1721" spans="15:101" s="26" customFormat="1" x14ac:dyDescent="0.3">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row>
    <row r="1722" spans="15:101" s="26" customFormat="1" x14ac:dyDescent="0.3">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row>
    <row r="1723" spans="15:101" s="26" customFormat="1" x14ac:dyDescent="0.3">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row>
    <row r="1724" spans="15:101" s="26" customFormat="1" x14ac:dyDescent="0.3">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32"/>
      <c r="BN1724" s="32"/>
      <c r="BO1724" s="32"/>
      <c r="BP1724" s="32"/>
      <c r="BQ1724" s="32"/>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row>
    <row r="1725" spans="15:101" s="26" customFormat="1" x14ac:dyDescent="0.3">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32"/>
      <c r="BN1725" s="32"/>
      <c r="BO1725" s="32"/>
      <c r="BP1725" s="32"/>
      <c r="BQ1725" s="32"/>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row>
    <row r="1726" spans="15:101" s="26" customFormat="1" x14ac:dyDescent="0.3">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row>
    <row r="1727" spans="15:101" s="26" customFormat="1" x14ac:dyDescent="0.3">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32"/>
      <c r="BN1727" s="32"/>
      <c r="BO1727" s="32"/>
      <c r="BP1727" s="32"/>
      <c r="BQ1727" s="32"/>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row>
    <row r="1728" spans="15:101" s="26" customFormat="1" x14ac:dyDescent="0.3">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row>
    <row r="1729" spans="15:101" s="26" customFormat="1" x14ac:dyDescent="0.3">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row>
    <row r="1730" spans="15:101" s="26" customFormat="1" x14ac:dyDescent="0.3">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32"/>
      <c r="BN1730" s="32"/>
      <c r="BO1730" s="32"/>
      <c r="BP1730" s="32"/>
      <c r="BQ1730" s="32"/>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row>
    <row r="1731" spans="15:101" s="26" customFormat="1" x14ac:dyDescent="0.3">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32"/>
      <c r="BN1731" s="32"/>
      <c r="BO1731" s="32"/>
      <c r="BP1731" s="32"/>
      <c r="BQ1731" s="32"/>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row>
    <row r="1732" spans="15:101" s="26" customFormat="1" x14ac:dyDescent="0.3">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32"/>
      <c r="BN1732" s="32"/>
      <c r="BO1732" s="32"/>
      <c r="BP1732" s="32"/>
      <c r="BQ1732" s="32"/>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row>
    <row r="1733" spans="15:101" s="26" customFormat="1" x14ac:dyDescent="0.3">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32"/>
      <c r="BN1733" s="32"/>
      <c r="BO1733" s="32"/>
      <c r="BP1733" s="32"/>
      <c r="BQ1733" s="32"/>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row>
    <row r="1734" spans="15:101" s="26" customFormat="1" x14ac:dyDescent="0.3">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row>
    <row r="1735" spans="15:101" s="26" customFormat="1" x14ac:dyDescent="0.3">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32"/>
      <c r="BN1735" s="32"/>
      <c r="BO1735" s="32"/>
      <c r="BP1735" s="32"/>
      <c r="BQ1735" s="32"/>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row>
    <row r="1736" spans="15:101" s="26" customFormat="1" x14ac:dyDescent="0.3">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32"/>
      <c r="BN1736" s="32"/>
      <c r="BO1736" s="32"/>
      <c r="BP1736" s="32"/>
      <c r="BQ1736" s="32"/>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row>
    <row r="1737" spans="15:101" s="26" customFormat="1" x14ac:dyDescent="0.3">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row>
    <row r="1738" spans="15:101" s="26" customFormat="1" x14ac:dyDescent="0.3">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row>
    <row r="1739" spans="15:101" s="26" customFormat="1" x14ac:dyDescent="0.3">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32"/>
      <c r="BN1739" s="32"/>
      <c r="BO1739" s="32"/>
      <c r="BP1739" s="32"/>
      <c r="BQ1739" s="32"/>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row>
    <row r="1740" spans="15:101" s="26" customFormat="1" x14ac:dyDescent="0.3">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32"/>
      <c r="BN1740" s="32"/>
      <c r="BO1740" s="32"/>
      <c r="BP1740" s="32"/>
      <c r="BQ1740" s="32"/>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row>
    <row r="1741" spans="15:101" s="26" customFormat="1" x14ac:dyDescent="0.3">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32"/>
      <c r="BN1741" s="32"/>
      <c r="BO1741" s="32"/>
      <c r="BP1741" s="32"/>
      <c r="BQ1741" s="32"/>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row>
    <row r="1742" spans="15:101" s="26" customFormat="1" x14ac:dyDescent="0.3">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row>
    <row r="1743" spans="15:101" s="26" customFormat="1" x14ac:dyDescent="0.3">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32"/>
      <c r="BN1743" s="32"/>
      <c r="BO1743" s="32"/>
      <c r="BP1743" s="32"/>
      <c r="BQ1743" s="32"/>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row>
    <row r="1744" spans="15:101" s="26" customFormat="1" x14ac:dyDescent="0.3">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row>
    <row r="1745" spans="15:101" s="26" customFormat="1" x14ac:dyDescent="0.3">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32"/>
      <c r="BN1745" s="32"/>
      <c r="BO1745" s="32"/>
      <c r="BP1745" s="32"/>
      <c r="BQ1745" s="32"/>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row>
    <row r="1746" spans="15:101" s="26" customFormat="1" x14ac:dyDescent="0.3">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32"/>
      <c r="BN1746" s="32"/>
      <c r="BO1746" s="32"/>
      <c r="BP1746" s="32"/>
      <c r="BQ1746" s="32"/>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row>
    <row r="1747" spans="15:101" s="26" customFormat="1" x14ac:dyDescent="0.3">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32"/>
      <c r="BN1747" s="32"/>
      <c r="BO1747" s="32"/>
      <c r="BP1747" s="32"/>
      <c r="BQ1747" s="32"/>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row>
    <row r="1748" spans="15:101" s="26" customFormat="1" x14ac:dyDescent="0.3">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32"/>
      <c r="BN1748" s="32"/>
      <c r="BO1748" s="32"/>
      <c r="BP1748" s="32"/>
      <c r="BQ1748" s="32"/>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row>
    <row r="1749" spans="15:101" s="26" customFormat="1" x14ac:dyDescent="0.3">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32"/>
      <c r="BN1749" s="32"/>
      <c r="BO1749" s="32"/>
      <c r="BP1749" s="32"/>
      <c r="BQ1749" s="32"/>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row>
    <row r="1750" spans="15:101" s="26" customFormat="1" x14ac:dyDescent="0.3">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row>
    <row r="1751" spans="15:101" s="26" customFormat="1" x14ac:dyDescent="0.3">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32"/>
      <c r="BN1751" s="32"/>
      <c r="BO1751" s="32"/>
      <c r="BP1751" s="32"/>
      <c r="BQ1751" s="32"/>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row>
    <row r="1752" spans="15:101" s="26" customFormat="1" x14ac:dyDescent="0.3">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32"/>
      <c r="BN1752" s="32"/>
      <c r="BO1752" s="32"/>
      <c r="BP1752" s="32"/>
      <c r="BQ1752" s="32"/>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row>
    <row r="1753" spans="15:101" s="26" customFormat="1" x14ac:dyDescent="0.3">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32"/>
      <c r="BN1753" s="32"/>
      <c r="BO1753" s="32"/>
      <c r="BP1753" s="32"/>
      <c r="BQ1753" s="32"/>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row>
    <row r="1754" spans="15:101" s="26" customFormat="1" x14ac:dyDescent="0.3">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32"/>
      <c r="BN1754" s="32"/>
      <c r="BO1754" s="32"/>
      <c r="BP1754" s="32"/>
      <c r="BQ1754" s="32"/>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row>
    <row r="1755" spans="15:101" s="26" customFormat="1" x14ac:dyDescent="0.3">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32"/>
      <c r="BN1755" s="32"/>
      <c r="BO1755" s="32"/>
      <c r="BP1755" s="32"/>
      <c r="BQ1755" s="32"/>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row>
    <row r="1756" spans="15:101" s="26" customFormat="1" x14ac:dyDescent="0.3">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row>
    <row r="1757" spans="15:101" s="26" customFormat="1" x14ac:dyDescent="0.3">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row>
    <row r="1758" spans="15:101" s="26" customFormat="1" x14ac:dyDescent="0.3">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row>
    <row r="1759" spans="15:101" s="26" customFormat="1" x14ac:dyDescent="0.3">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32"/>
      <c r="BN1759" s="32"/>
      <c r="BO1759" s="32"/>
      <c r="BP1759" s="32"/>
      <c r="BQ1759" s="32"/>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row>
    <row r="1760" spans="15:101" s="26" customFormat="1" x14ac:dyDescent="0.3">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32"/>
      <c r="BN1760" s="32"/>
      <c r="BO1760" s="32"/>
      <c r="BP1760" s="32"/>
      <c r="BQ1760" s="32"/>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row>
    <row r="1761" spans="15:101" s="26" customFormat="1" x14ac:dyDescent="0.3">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32"/>
      <c r="BN1761" s="32"/>
      <c r="BO1761" s="32"/>
      <c r="BP1761" s="32"/>
      <c r="BQ1761" s="32"/>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row>
    <row r="1762" spans="15:101" s="26" customFormat="1" x14ac:dyDescent="0.3">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32"/>
      <c r="BN1762" s="32"/>
      <c r="BO1762" s="32"/>
      <c r="BP1762" s="32"/>
      <c r="BQ1762" s="32"/>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row>
  </sheetData>
  <sheetProtection algorithmName="SHA-512" hashValue="vfsiPINPMAikYvBSMMF1bvYO0d4PQsTfJJxC6U1aeNp9N6CFi8jj9/d59PbS4HfY0kG7yVc8iVffrHEbodM0nA==" saltValue="2lDzFSQounp//orHM1fm6Q==" spinCount="100000" sheet="1" formatCells="0" formatColumns="0" formatRows="0"/>
  <mergeCells count="14">
    <mergeCell ref="B63:G63"/>
    <mergeCell ref="B3:G3"/>
    <mergeCell ref="B12:G12"/>
    <mergeCell ref="B13:G13"/>
    <mergeCell ref="B14:G14"/>
    <mergeCell ref="B15:G15"/>
    <mergeCell ref="B49:G49"/>
    <mergeCell ref="B50:G50"/>
    <mergeCell ref="B11:G11"/>
    <mergeCell ref="B2:F2"/>
    <mergeCell ref="B5:G5"/>
    <mergeCell ref="B8:G8"/>
    <mergeCell ref="B9:G9"/>
    <mergeCell ref="B10:G10"/>
  </mergeCells>
  <conditionalFormatting sqref="C174 C171:C172">
    <cfRule type="containsText" dxfId="26" priority="9" operator="containsText" text="Introduce value">
      <formula>NOT(ISERROR(SEARCH("Introduce value",#REF!)))</formula>
    </cfRule>
  </conditionalFormatting>
  <conditionalFormatting sqref="C173">
    <cfRule type="containsText" dxfId="25" priority="8" operator="containsText" text="Introduce value">
      <formula>NOT(ISERROR(SEARCH("Introduce value",#REF!)))</formula>
    </cfRule>
  </conditionalFormatting>
  <conditionalFormatting sqref="C212">
    <cfRule type="containsText" dxfId="24" priority="7" operator="containsText" text="Introduce value">
      <formula>NOT(ISERROR(SEARCH("Introduce value",#REF!)))</formula>
    </cfRule>
  </conditionalFormatting>
  <conditionalFormatting sqref="C211">
    <cfRule type="containsText" dxfId="23" priority="6" operator="containsText" text="Introduce value">
      <formula>NOT(ISERROR(SEARCH("Introduce value",#REF!)))</formula>
    </cfRule>
  </conditionalFormatting>
  <conditionalFormatting sqref="C208 C205:C206">
    <cfRule type="containsText" dxfId="22" priority="5" operator="containsText" text="Introduce value">
      <formula>NOT(ISERROR(SEARCH("Introduce value",#REF!)))</formula>
    </cfRule>
  </conditionalFormatting>
  <conditionalFormatting sqref="C207">
    <cfRule type="containsText" dxfId="21" priority="4" operator="containsText" text="Introduce value">
      <formula>NOT(ISERROR(SEARCH("Introduce value",#REF!)))</formula>
    </cfRule>
  </conditionalFormatting>
  <conditionalFormatting sqref="C40:C41 C66">
    <cfRule type="containsText" dxfId="20" priority="3" operator="containsText" text="Introduce value">
      <formula>NOT(ISERROR(SEARCH("Introduce value",#REF!)))</formula>
    </cfRule>
  </conditionalFormatting>
  <conditionalFormatting sqref="C43">
    <cfRule type="containsText" dxfId="19" priority="2" operator="containsText" text="Introduce value">
      <formula>NOT(ISERROR(SEARCH("Introduce value",#REF!)))</formula>
    </cfRule>
  </conditionalFormatting>
  <conditionalFormatting sqref="C42">
    <cfRule type="containsText" dxfId="18" priority="1" operator="containsText" text="Introduce value">
      <formula>NOT(ISERROR(SEARCH("Introduce value",#REF!)))</formula>
    </cfRule>
  </conditionalFormatting>
  <dataValidations count="2">
    <dataValidation type="list" allowBlank="1" showInputMessage="1" showErrorMessage="1" sqref="C195" xr:uid="{204EAB13-D00C-4790-9C23-6944A69F4FA3}">
      <formula1>Select_rinsed_area</formula1>
    </dataValidation>
    <dataValidation type="list" allowBlank="1" showInputMessage="1" showErrorMessage="1" sqref="C28" xr:uid="{ACFF374B-73B7-4670-8CB2-373EB6B826FF}">
      <formula1>application_method_users</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A4848-8964-48FA-B860-22CC2DE881AB}">
  <dimension ref="A1:CW1766"/>
  <sheetViews>
    <sheetView topLeftCell="A90" zoomScaleNormal="100" workbookViewId="0">
      <selection activeCell="D102" sqref="D102"/>
    </sheetView>
  </sheetViews>
  <sheetFormatPr defaultColWidth="8.76171875" defaultRowHeight="12.4" x14ac:dyDescent="0.3"/>
  <cols>
    <col min="1" max="1" width="1.64453125" style="26" customWidth="1"/>
    <col min="2" max="2" width="55.64453125" style="27" customWidth="1"/>
    <col min="3" max="3" width="30.64453125" style="27" customWidth="1"/>
    <col min="4" max="6" width="10.64453125" style="27" customWidth="1"/>
    <col min="7" max="7" width="80.64453125" style="27" customWidth="1"/>
    <col min="8" max="14" width="8.76171875" style="26"/>
    <col min="15" max="101" width="8.76171875" style="32"/>
    <col min="102" max="16384" width="8.76171875" style="27"/>
  </cols>
  <sheetData>
    <row r="1" spans="2:101" x14ac:dyDescent="0.3">
      <c r="B1" s="26"/>
      <c r="C1" s="26"/>
      <c r="D1" s="26"/>
      <c r="E1" s="26"/>
      <c r="F1" s="26"/>
      <c r="G1" s="26"/>
    </row>
    <row r="2" spans="2:101" ht="60" customHeight="1" x14ac:dyDescent="0.3">
      <c r="B2" s="385" t="s">
        <v>565</v>
      </c>
      <c r="C2" s="385"/>
      <c r="D2" s="385"/>
      <c r="E2" s="385"/>
      <c r="F2" s="385"/>
      <c r="G2" s="26"/>
    </row>
    <row r="3" spans="2:101" ht="50.25" customHeight="1" x14ac:dyDescent="0.3">
      <c r="B3" s="389" t="s">
        <v>781</v>
      </c>
      <c r="C3" s="389"/>
      <c r="D3" s="389"/>
      <c r="E3" s="389"/>
      <c r="F3" s="389"/>
      <c r="G3" s="389"/>
    </row>
    <row r="4" spans="2:101" ht="12.75" x14ac:dyDescent="0.3">
      <c r="B4" s="196"/>
      <c r="C4" s="26"/>
      <c r="D4" s="26"/>
      <c r="E4" s="26"/>
      <c r="F4" s="26"/>
      <c r="G4" s="26"/>
    </row>
    <row r="5" spans="2:101" ht="17.649999999999999" x14ac:dyDescent="0.3">
      <c r="B5" s="386" t="s">
        <v>822</v>
      </c>
      <c r="C5" s="386"/>
      <c r="D5" s="386"/>
      <c r="E5" s="386"/>
      <c r="F5" s="386"/>
      <c r="G5" s="386"/>
    </row>
    <row r="6" spans="2:101" s="26" customFormat="1" x14ac:dyDescent="0.3">
      <c r="B6" s="264"/>
      <c r="C6" s="264"/>
      <c r="D6" s="264"/>
      <c r="E6" s="264"/>
      <c r="F6" s="264"/>
      <c r="G6" s="264"/>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row>
    <row r="7" spans="2:101" ht="14.1" customHeight="1" x14ac:dyDescent="0.3">
      <c r="B7" s="265" t="s">
        <v>17</v>
      </c>
      <c r="C7" s="265"/>
      <c r="D7" s="265"/>
      <c r="E7" s="265"/>
      <c r="F7" s="265"/>
      <c r="G7" s="265"/>
    </row>
    <row r="8" spans="2:101" ht="14.1" customHeight="1" x14ac:dyDescent="0.3">
      <c r="B8" s="387" t="s">
        <v>567</v>
      </c>
      <c r="C8" s="387"/>
      <c r="D8" s="387"/>
      <c r="E8" s="387"/>
      <c r="F8" s="387"/>
      <c r="G8" s="387"/>
    </row>
    <row r="9" spans="2:101" x14ac:dyDescent="0.3">
      <c r="B9" s="387" t="s">
        <v>568</v>
      </c>
      <c r="C9" s="387"/>
      <c r="D9" s="387"/>
      <c r="E9" s="387"/>
      <c r="F9" s="387"/>
      <c r="G9" s="387"/>
    </row>
    <row r="10" spans="2:101" x14ac:dyDescent="0.3">
      <c r="B10" s="387" t="s">
        <v>569</v>
      </c>
      <c r="C10" s="387"/>
      <c r="D10" s="387"/>
      <c r="E10" s="387"/>
      <c r="F10" s="387"/>
      <c r="G10" s="387"/>
    </row>
    <row r="11" spans="2:101" x14ac:dyDescent="0.3">
      <c r="B11" s="387" t="s">
        <v>570</v>
      </c>
      <c r="C11" s="387"/>
      <c r="D11" s="387"/>
      <c r="E11" s="387"/>
      <c r="F11" s="387"/>
      <c r="G11" s="387"/>
    </row>
    <row r="12" spans="2:101" x14ac:dyDescent="0.3">
      <c r="B12" s="387" t="s">
        <v>571</v>
      </c>
      <c r="C12" s="387"/>
      <c r="D12" s="387"/>
      <c r="E12" s="387"/>
      <c r="F12" s="387"/>
      <c r="G12" s="387"/>
    </row>
    <row r="13" spans="2:101" ht="29.25" customHeight="1" x14ac:dyDescent="0.3">
      <c r="B13" s="387" t="s">
        <v>572</v>
      </c>
      <c r="C13" s="387"/>
      <c r="D13" s="387"/>
      <c r="E13" s="387"/>
      <c r="F13" s="387"/>
      <c r="G13" s="387"/>
    </row>
    <row r="14" spans="2:101" x14ac:dyDescent="0.3">
      <c r="B14" s="387" t="s">
        <v>685</v>
      </c>
      <c r="C14" s="387"/>
      <c r="D14" s="387"/>
      <c r="E14" s="387"/>
      <c r="F14" s="387"/>
      <c r="G14" s="387"/>
    </row>
    <row r="15" spans="2:101" x14ac:dyDescent="0.3">
      <c r="B15" s="387" t="s">
        <v>574</v>
      </c>
      <c r="C15" s="387"/>
      <c r="D15" s="387"/>
      <c r="E15" s="387"/>
      <c r="F15" s="387"/>
      <c r="G15" s="387"/>
    </row>
    <row r="16" spans="2:101" x14ac:dyDescent="0.3">
      <c r="B16" s="26" t="s">
        <v>575</v>
      </c>
      <c r="C16" s="48"/>
      <c r="D16" s="48"/>
      <c r="E16" s="48"/>
      <c r="F16" s="48"/>
      <c r="G16" s="48"/>
    </row>
    <row r="17" spans="2:101" x14ac:dyDescent="0.3">
      <c r="B17" s="63"/>
      <c r="C17" s="326"/>
      <c r="D17" s="326"/>
      <c r="E17" s="326"/>
      <c r="F17" s="326"/>
      <c r="G17" s="326"/>
    </row>
    <row r="18" spans="2:101" s="26" customFormat="1" ht="14.65" x14ac:dyDescent="0.3">
      <c r="B18" s="267" t="s">
        <v>576</v>
      </c>
      <c r="C18" s="267"/>
      <c r="D18" s="267"/>
      <c r="E18" s="267"/>
      <c r="F18" s="267"/>
      <c r="G18" s="267"/>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row>
    <row r="19" spans="2:101" s="26" customFormat="1" ht="3" customHeight="1" x14ac:dyDescent="0.3">
      <c r="B19" s="268"/>
      <c r="C19" s="268"/>
      <c r="D19" s="268"/>
      <c r="E19" s="268"/>
      <c r="F19" s="268"/>
      <c r="G19" s="268"/>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row>
    <row r="20" spans="2:101" s="26" customFormat="1" ht="13.9" x14ac:dyDescent="0.3">
      <c r="B20" s="136" t="s">
        <v>5</v>
      </c>
      <c r="C20" s="269" t="s">
        <v>7</v>
      </c>
      <c r="D20" s="270" t="s">
        <v>11</v>
      </c>
      <c r="E20" s="270" t="s">
        <v>6</v>
      </c>
      <c r="F20" s="270" t="s">
        <v>67</v>
      </c>
      <c r="G20" s="269" t="s">
        <v>238</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row>
    <row r="21" spans="2:101" s="26" customFormat="1" x14ac:dyDescent="0.3">
      <c r="B21" s="136"/>
      <c r="C21" s="269"/>
      <c r="D21" s="270"/>
      <c r="E21" s="270"/>
      <c r="F21" s="270"/>
      <c r="G21" s="269"/>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row>
    <row r="22" spans="2:101" s="26" customFormat="1" ht="15.4" x14ac:dyDescent="0.3">
      <c r="B22" s="271" t="s">
        <v>577</v>
      </c>
      <c r="C22" s="105" t="s">
        <v>391</v>
      </c>
      <c r="D22" s="197"/>
      <c r="E22" s="134" t="s">
        <v>8</v>
      </c>
      <c r="F22" s="134" t="s">
        <v>10</v>
      </c>
      <c r="G22" s="257" t="s">
        <v>578</v>
      </c>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row>
    <row r="23" spans="2:101" s="26" customFormat="1" x14ac:dyDescent="0.3">
      <c r="B23" s="271"/>
      <c r="C23" s="269"/>
      <c r="D23" s="270"/>
      <c r="E23" s="270"/>
      <c r="F23" s="270"/>
      <c r="G23" s="257"/>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row>
    <row r="24" spans="2:101" s="26" customFormat="1" ht="15.4" x14ac:dyDescent="0.3">
      <c r="B24" s="271" t="s">
        <v>579</v>
      </c>
      <c r="C24" s="133" t="s">
        <v>580</v>
      </c>
      <c r="D24" s="49"/>
      <c r="E24" s="134" t="s">
        <v>89</v>
      </c>
      <c r="F24" s="134" t="s">
        <v>10</v>
      </c>
      <c r="G24" s="257" t="s">
        <v>379</v>
      </c>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row>
    <row r="25" spans="2:101" s="26" customFormat="1" x14ac:dyDescent="0.3">
      <c r="B25" s="271"/>
      <c r="C25" s="133"/>
      <c r="D25" s="133"/>
      <c r="E25" s="134"/>
      <c r="F25" s="134"/>
      <c r="G25" s="257"/>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row>
    <row r="26" spans="2:101" s="26" customFormat="1" x14ac:dyDescent="0.3">
      <c r="B26" s="271" t="s">
        <v>581</v>
      </c>
      <c r="C26" s="133" t="s">
        <v>582</v>
      </c>
      <c r="D26" s="345"/>
      <c r="E26" s="135" t="s">
        <v>583</v>
      </c>
      <c r="F26" s="135" t="s">
        <v>10</v>
      </c>
      <c r="G26" s="257" t="s">
        <v>584</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row>
    <row r="27" spans="2:101" s="26" customFormat="1" ht="12.75" thickBot="1" x14ac:dyDescent="0.35">
      <c r="B27" s="271"/>
      <c r="C27" s="133"/>
      <c r="D27" s="272"/>
      <c r="E27" s="134"/>
      <c r="F27" s="134"/>
      <c r="G27" s="273"/>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row>
    <row r="28" spans="2:101" s="32" customFormat="1" ht="15" thickTop="1" thickBot="1" x14ac:dyDescent="0.35">
      <c r="B28" s="257" t="s">
        <v>585</v>
      </c>
      <c r="C28" s="274" t="s">
        <v>50</v>
      </c>
      <c r="D28" s="275"/>
      <c r="E28" s="275"/>
      <c r="F28" s="275"/>
      <c r="G28" s="257"/>
    </row>
    <row r="29" spans="2:101" s="26" customFormat="1" ht="12.75" thickTop="1" x14ac:dyDescent="0.3">
      <c r="B29" s="271"/>
      <c r="C29" s="133"/>
      <c r="D29" s="272"/>
      <c r="E29" s="134"/>
      <c r="F29" s="134"/>
      <c r="G29" s="273"/>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row>
    <row r="30" spans="2:101" s="26" customFormat="1" ht="15.4" x14ac:dyDescent="0.3">
      <c r="B30" s="271" t="s">
        <v>388</v>
      </c>
      <c r="C30" s="133" t="s">
        <v>389</v>
      </c>
      <c r="D30" s="134">
        <v>4000</v>
      </c>
      <c r="E30" s="135" t="s">
        <v>8</v>
      </c>
      <c r="F30" s="135" t="s">
        <v>79</v>
      </c>
      <c r="G30" s="257"/>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row>
    <row r="31" spans="2:101" s="26" customFormat="1" x14ac:dyDescent="0.3">
      <c r="B31" s="271"/>
      <c r="C31" s="133"/>
      <c r="D31" s="134"/>
      <c r="E31" s="135"/>
      <c r="F31" s="135"/>
      <c r="G31" s="257"/>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row>
    <row r="32" spans="2:101" s="26" customFormat="1" ht="27.75" customHeight="1" x14ac:dyDescent="0.3">
      <c r="B32" s="271" t="s">
        <v>586</v>
      </c>
      <c r="C32" s="133" t="s">
        <v>390</v>
      </c>
      <c r="D32" s="134">
        <v>0.5</v>
      </c>
      <c r="E32" s="135" t="s">
        <v>8</v>
      </c>
      <c r="F32" s="135" t="s">
        <v>79</v>
      </c>
      <c r="G32" s="257" t="s">
        <v>587</v>
      </c>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row>
    <row r="33" spans="2:101" s="26" customFormat="1" x14ac:dyDescent="0.3">
      <c r="B33" s="136"/>
      <c r="C33" s="269"/>
      <c r="D33" s="270"/>
      <c r="E33" s="270"/>
      <c r="F33" s="270"/>
      <c r="G33" s="269"/>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row>
    <row r="34" spans="2:101" s="26" customFormat="1" ht="24.75" x14ac:dyDescent="0.3">
      <c r="B34" s="271" t="s">
        <v>442</v>
      </c>
      <c r="C34" s="133" t="s">
        <v>443</v>
      </c>
      <c r="D34" s="276" t="str">
        <f>IF(ISNUMBER(D26),ROUNDUP(Nhouse*fhouse/(D26*365),0),"??")</f>
        <v>??</v>
      </c>
      <c r="E34" s="134" t="s">
        <v>58</v>
      </c>
      <c r="F34" s="134" t="s">
        <v>12</v>
      </c>
      <c r="G34" s="257" t="s">
        <v>782</v>
      </c>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row>
    <row r="35" spans="2:101" s="26" customFormat="1" x14ac:dyDescent="0.3">
      <c r="B35" s="271"/>
      <c r="C35" s="133"/>
      <c r="D35" s="134"/>
      <c r="E35" s="134"/>
      <c r="F35" s="134"/>
      <c r="G35" s="273"/>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row>
    <row r="36" spans="2:101" s="26" customFormat="1" ht="15.4" x14ac:dyDescent="0.3">
      <c r="B36" s="271" t="s">
        <v>588</v>
      </c>
      <c r="C36" s="133" t="s">
        <v>444</v>
      </c>
      <c r="D36" s="272">
        <v>1</v>
      </c>
      <c r="E36" s="135" t="s">
        <v>8</v>
      </c>
      <c r="F36" s="134" t="s">
        <v>79</v>
      </c>
      <c r="G36" s="257" t="s">
        <v>445</v>
      </c>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row>
    <row r="37" spans="2:101" s="26" customFormat="1" x14ac:dyDescent="0.3">
      <c r="B37" s="271"/>
      <c r="C37" s="133"/>
      <c r="D37" s="272"/>
      <c r="E37" s="134"/>
      <c r="F37" s="134"/>
      <c r="G37" s="273"/>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row>
    <row r="38" spans="2:101" s="26" customFormat="1" ht="15.4" x14ac:dyDescent="0.3">
      <c r="B38" s="271" t="s">
        <v>686</v>
      </c>
      <c r="C38" s="133" t="s">
        <v>687</v>
      </c>
      <c r="D38" s="134">
        <v>145</v>
      </c>
      <c r="E38" s="134" t="s">
        <v>447</v>
      </c>
      <c r="F38" s="134" t="s">
        <v>79</v>
      </c>
      <c r="G38" s="277"/>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row>
    <row r="39" spans="2:101" s="26" customFormat="1" ht="13.5" customHeight="1" x14ac:dyDescent="0.3">
      <c r="B39" s="271"/>
      <c r="C39" s="133"/>
      <c r="D39" s="134"/>
      <c r="E39" s="134"/>
      <c r="F39" s="134"/>
      <c r="G39" s="277"/>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row>
    <row r="40" spans="2:101" s="26" customFormat="1" ht="15.4" x14ac:dyDescent="0.3">
      <c r="B40" s="271" t="s">
        <v>351</v>
      </c>
      <c r="C40" s="105" t="s">
        <v>156</v>
      </c>
      <c r="D40" s="134">
        <v>1000</v>
      </c>
      <c r="E40" s="134" t="s">
        <v>138</v>
      </c>
      <c r="F40" s="134" t="s">
        <v>79</v>
      </c>
      <c r="G40" s="257" t="s">
        <v>352</v>
      </c>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row>
    <row r="41" spans="2:101" s="26" customFormat="1" x14ac:dyDescent="0.3">
      <c r="B41" s="271"/>
      <c r="C41" s="105"/>
      <c r="D41" s="198"/>
      <c r="E41" s="134"/>
      <c r="F41" s="134"/>
      <c r="G41" s="257"/>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row>
    <row r="42" spans="2:101" s="26" customFormat="1" ht="15.4" x14ac:dyDescent="0.3">
      <c r="B42" s="257" t="s">
        <v>353</v>
      </c>
      <c r="C42" s="132" t="s">
        <v>589</v>
      </c>
      <c r="D42" s="278" t="str">
        <f>INDEX('Pick-lists &amp; Defaults'!C83:C86,MATCH(C28,application_method_users,0))</f>
        <v>??</v>
      </c>
      <c r="E42" s="135" t="s">
        <v>8</v>
      </c>
      <c r="F42" s="135" t="s">
        <v>79</v>
      </c>
      <c r="G42" s="257" t="s">
        <v>358</v>
      </c>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row>
    <row r="43" spans="2:101" s="26" customFormat="1" x14ac:dyDescent="0.3">
      <c r="B43" s="271"/>
      <c r="C43" s="105"/>
      <c r="D43" s="134"/>
      <c r="E43" s="134"/>
      <c r="F43" s="134"/>
      <c r="G43" s="277"/>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row>
    <row r="44" spans="2:101" s="26" customFormat="1" ht="15.4" x14ac:dyDescent="0.3">
      <c r="B44" s="271" t="s">
        <v>354</v>
      </c>
      <c r="C44" s="105" t="s">
        <v>536</v>
      </c>
      <c r="D44" s="278" t="str">
        <f>INDEX('Pick-lists &amp; Defaults'!D83:D86,MATCH(C28,application_method_users,0))</f>
        <v>??</v>
      </c>
      <c r="E44" s="134" t="s">
        <v>8</v>
      </c>
      <c r="F44" s="134" t="s">
        <v>79</v>
      </c>
      <c r="G44" s="257" t="s">
        <v>358</v>
      </c>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row>
    <row r="45" spans="2:101" s="26" customFormat="1" x14ac:dyDescent="0.3">
      <c r="B45" s="271"/>
      <c r="C45" s="105"/>
      <c r="D45" s="134"/>
      <c r="E45" s="134"/>
      <c r="F45" s="134"/>
      <c r="G45" s="257"/>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row>
    <row r="46" spans="2:101" s="26" customFormat="1" ht="15.4" x14ac:dyDescent="0.3">
      <c r="B46" s="271" t="s">
        <v>590</v>
      </c>
      <c r="C46" s="105" t="s">
        <v>591</v>
      </c>
      <c r="D46" s="279" t="str">
        <f>INDEX('Pick-lists &amp; Defaults'!E83:E86,MATCH(C28,application_method_users,0))</f>
        <v>??</v>
      </c>
      <c r="E46" s="134" t="s">
        <v>8</v>
      </c>
      <c r="F46" s="134" t="s">
        <v>79</v>
      </c>
      <c r="G46" s="257" t="s">
        <v>358</v>
      </c>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row>
    <row r="47" spans="2:101" s="26" customFormat="1" x14ac:dyDescent="0.3">
      <c r="B47" s="271"/>
      <c r="C47" s="105"/>
      <c r="D47" s="134"/>
      <c r="E47" s="134"/>
      <c r="F47" s="134"/>
      <c r="G47" s="257"/>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row>
    <row r="48" spans="2:101" s="26" customFormat="1" x14ac:dyDescent="0.3">
      <c r="B48" s="271"/>
      <c r="C48" s="105"/>
      <c r="D48" s="134"/>
      <c r="E48" s="134"/>
      <c r="F48" s="134"/>
      <c r="G48" s="257"/>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row>
    <row r="49" spans="2:101" s="26" customFormat="1" ht="17.25" customHeight="1" x14ac:dyDescent="0.3">
      <c r="B49" s="390" t="s">
        <v>592</v>
      </c>
      <c r="C49" s="390"/>
      <c r="D49" s="390"/>
      <c r="E49" s="390"/>
      <c r="F49" s="390"/>
      <c r="G49" s="390"/>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row>
    <row r="50" spans="2:101" s="26" customFormat="1" ht="28.5" customHeight="1" x14ac:dyDescent="0.3">
      <c r="B50" s="391" t="s">
        <v>593</v>
      </c>
      <c r="C50" s="391"/>
      <c r="D50" s="391"/>
      <c r="E50" s="391"/>
      <c r="F50" s="391"/>
      <c r="G50" s="391"/>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row>
    <row r="51" spans="2:101" s="26" customFormat="1" x14ac:dyDescent="0.3">
      <c r="B51" s="344"/>
      <c r="C51" s="344"/>
      <c r="D51" s="344"/>
      <c r="E51" s="344"/>
      <c r="F51" s="344"/>
      <c r="G51" s="344"/>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row>
    <row r="52" spans="2:101" s="32" customFormat="1" ht="15.4" x14ac:dyDescent="0.3">
      <c r="B52" s="281" t="s">
        <v>363</v>
      </c>
      <c r="C52" s="105" t="s">
        <v>364</v>
      </c>
      <c r="D52" s="134">
        <v>1</v>
      </c>
      <c r="E52" s="134" t="s">
        <v>8</v>
      </c>
      <c r="F52" s="134" t="s">
        <v>79</v>
      </c>
      <c r="G52" s="257" t="s">
        <v>358</v>
      </c>
    </row>
    <row r="53" spans="2:101" s="26" customFormat="1" x14ac:dyDescent="0.3">
      <c r="B53" s="271"/>
      <c r="C53" s="105"/>
      <c r="D53" s="134"/>
      <c r="E53" s="134"/>
      <c r="F53" s="134"/>
      <c r="G53" s="257"/>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row>
    <row r="54" spans="2:101" s="32" customFormat="1" ht="26.25" customHeight="1" x14ac:dyDescent="0.3">
      <c r="B54" s="281" t="s">
        <v>594</v>
      </c>
      <c r="C54" s="282" t="s">
        <v>595</v>
      </c>
      <c r="D54" s="231">
        <v>0</v>
      </c>
      <c r="E54" s="134" t="s">
        <v>8</v>
      </c>
      <c r="F54" s="283" t="s">
        <v>79</v>
      </c>
      <c r="G54" s="257" t="s">
        <v>358</v>
      </c>
    </row>
    <row r="55" spans="2:101" s="32" customFormat="1" x14ac:dyDescent="0.3">
      <c r="B55" s="281"/>
      <c r="C55" s="282"/>
      <c r="D55" s="231"/>
      <c r="E55" s="134"/>
      <c r="F55" s="283"/>
      <c r="G55" s="257"/>
    </row>
    <row r="56" spans="2:101" s="32" customFormat="1" ht="30.75" x14ac:dyDescent="0.3">
      <c r="B56" s="271" t="s">
        <v>596</v>
      </c>
      <c r="C56" s="105" t="s">
        <v>597</v>
      </c>
      <c r="D56" s="284" t="str">
        <f>IF(C28='Pick-lists &amp; Defaults'!B84,1-Fdrift-Frunoff-Felim,IF(OR(C28='Pick-lists &amp; Defaults'!B85,C28='Pick-lists &amp; Defaults'!B86),1-Fdripping-Felim,"??"))</f>
        <v>??</v>
      </c>
      <c r="E56" s="134" t="s">
        <v>8</v>
      </c>
      <c r="F56" s="134" t="s">
        <v>12</v>
      </c>
      <c r="G56" s="285" t="s">
        <v>598</v>
      </c>
    </row>
    <row r="57" spans="2:101" s="32" customFormat="1" ht="12.75" thickBot="1" x14ac:dyDescent="0.35">
      <c r="B57" s="281"/>
      <c r="C57" s="282"/>
      <c r="D57" s="134"/>
      <c r="E57" s="134"/>
      <c r="F57" s="283"/>
      <c r="G57" s="257"/>
    </row>
    <row r="58" spans="2:101" s="32" customFormat="1" x14ac:dyDescent="0.3">
      <c r="B58" s="281"/>
      <c r="C58" s="286" t="s">
        <v>599</v>
      </c>
      <c r="D58" s="287"/>
      <c r="E58" s="287"/>
      <c r="F58" s="288"/>
      <c r="G58" s="289"/>
    </row>
    <row r="59" spans="2:101" s="26" customFormat="1" ht="28.15" thickBot="1" x14ac:dyDescent="0.35">
      <c r="B59" s="281"/>
      <c r="C59" s="290" t="s">
        <v>600</v>
      </c>
      <c r="D59" s="291"/>
      <c r="E59" s="292" t="s">
        <v>8</v>
      </c>
      <c r="F59" s="292" t="s">
        <v>12</v>
      </c>
      <c r="G59" s="293" t="s">
        <v>601</v>
      </c>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row>
    <row r="60" spans="2:101" s="26" customFormat="1" x14ac:dyDescent="0.3">
      <c r="B60" s="271"/>
      <c r="C60" s="105"/>
      <c r="D60" s="134"/>
      <c r="E60" s="134"/>
      <c r="F60" s="134"/>
      <c r="G60" s="285"/>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row>
    <row r="61" spans="2:101" s="26" customFormat="1" x14ac:dyDescent="0.3">
      <c r="B61" s="271"/>
      <c r="C61" s="105"/>
      <c r="D61" s="134"/>
      <c r="E61" s="134"/>
      <c r="F61" s="134"/>
      <c r="G61" s="285"/>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row>
    <row r="62" spans="2:101" s="26" customFormat="1" x14ac:dyDescent="0.3">
      <c r="B62" s="294" t="s">
        <v>602</v>
      </c>
      <c r="C62" s="105"/>
      <c r="D62" s="134"/>
      <c r="E62" s="134"/>
      <c r="F62" s="134"/>
      <c r="G62" s="285"/>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row>
    <row r="63" spans="2:101" s="26" customFormat="1" ht="36.75" customHeight="1" x14ac:dyDescent="0.3">
      <c r="B63" s="388" t="s">
        <v>826</v>
      </c>
      <c r="C63" s="388"/>
      <c r="D63" s="388"/>
      <c r="E63" s="388"/>
      <c r="F63" s="388"/>
      <c r="G63" s="388"/>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row>
    <row r="64" spans="2:101" s="26" customFormat="1" x14ac:dyDescent="0.3">
      <c r="B64" s="294"/>
      <c r="C64" s="105"/>
      <c r="D64" s="134"/>
      <c r="E64" s="134"/>
      <c r="F64" s="134"/>
      <c r="G64" s="285"/>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row>
    <row r="65" spans="2:101" s="32" customFormat="1" ht="24.75" x14ac:dyDescent="0.3">
      <c r="B65" s="282" t="s">
        <v>603</v>
      </c>
      <c r="C65" s="282" t="s">
        <v>604</v>
      </c>
      <c r="D65" s="284" t="str">
        <f>IF(C28='Pick-lists &amp; Defaults'!B84,1-Fdrift-Frunoff-Felim-Frinse,IF(OR(C28='Pick-lists &amp; Defaults'!B85,C28='Pick-lists &amp; Defaults'!B86),1-Fdripping-Felim-Frinse,"??"))</f>
        <v>??</v>
      </c>
      <c r="E65" s="135" t="s">
        <v>8</v>
      </c>
      <c r="F65" s="283" t="s">
        <v>12</v>
      </c>
      <c r="G65" s="296" t="s">
        <v>605</v>
      </c>
    </row>
    <row r="66" spans="2:101" s="32" customFormat="1" x14ac:dyDescent="0.3">
      <c r="B66" s="282"/>
      <c r="C66" s="132"/>
      <c r="D66" s="135"/>
      <c r="E66" s="135"/>
      <c r="F66" s="135"/>
      <c r="G66" s="152"/>
    </row>
    <row r="67" spans="2:101" s="32" customFormat="1" ht="24.75" x14ac:dyDescent="0.3">
      <c r="B67" s="257" t="s">
        <v>450</v>
      </c>
      <c r="C67" s="282" t="s">
        <v>449</v>
      </c>
      <c r="D67" s="231">
        <v>30</v>
      </c>
      <c r="E67" s="283" t="s">
        <v>56</v>
      </c>
      <c r="F67" s="135" t="s">
        <v>79</v>
      </c>
      <c r="G67" s="273"/>
    </row>
    <row r="68" spans="2:101" s="32" customFormat="1" x14ac:dyDescent="0.3">
      <c r="B68" s="257"/>
      <c r="C68" s="282"/>
      <c r="D68" s="231"/>
      <c r="E68" s="283"/>
      <c r="F68" s="135"/>
      <c r="G68" s="297"/>
    </row>
    <row r="69" spans="2:101" s="32" customFormat="1" ht="37.15" x14ac:dyDescent="0.3">
      <c r="B69" s="152" t="s">
        <v>689</v>
      </c>
      <c r="C69" s="277" t="s">
        <v>690</v>
      </c>
      <c r="D69" s="49"/>
      <c r="E69" s="283" t="s">
        <v>380</v>
      </c>
      <c r="F69" s="135" t="s">
        <v>10</v>
      </c>
      <c r="G69" s="257" t="s">
        <v>608</v>
      </c>
    </row>
    <row r="70" spans="2:101" s="32" customFormat="1" x14ac:dyDescent="0.3">
      <c r="B70" s="299"/>
      <c r="C70" s="300"/>
      <c r="D70" s="298"/>
      <c r="E70" s="301"/>
      <c r="F70" s="302"/>
      <c r="G70" s="299"/>
    </row>
    <row r="71" spans="2:101" s="32" customFormat="1" x14ac:dyDescent="0.3">
      <c r="B71" s="299"/>
      <c r="C71" s="300"/>
      <c r="D71" s="298"/>
      <c r="E71" s="301"/>
      <c r="F71" s="302"/>
      <c r="G71" s="299"/>
    </row>
    <row r="72" spans="2:101" s="32" customFormat="1" x14ac:dyDescent="0.3">
      <c r="B72" s="294" t="s">
        <v>609</v>
      </c>
      <c r="C72" s="300"/>
      <c r="D72" s="298"/>
      <c r="E72" s="301"/>
      <c r="F72" s="302"/>
      <c r="G72" s="299"/>
    </row>
    <row r="73" spans="2:101" s="32" customFormat="1" x14ac:dyDescent="0.3">
      <c r="B73" s="257"/>
      <c r="C73" s="282"/>
      <c r="D73" s="231"/>
      <c r="E73" s="283"/>
      <c r="F73" s="135"/>
      <c r="G73" s="257"/>
    </row>
    <row r="74" spans="2:101" s="32" customFormat="1" ht="90.75" customHeight="1" x14ac:dyDescent="0.3">
      <c r="B74" s="281" t="s">
        <v>355</v>
      </c>
      <c r="C74" s="281" t="s">
        <v>691</v>
      </c>
      <c r="D74" s="135">
        <v>13</v>
      </c>
      <c r="E74" s="283" t="s">
        <v>356</v>
      </c>
      <c r="F74" s="283" t="s">
        <v>79</v>
      </c>
      <c r="G74" s="153" t="s">
        <v>785</v>
      </c>
    </row>
    <row r="75" spans="2:101" s="32" customFormat="1" x14ac:dyDescent="0.3">
      <c r="B75" s="281"/>
      <c r="C75" s="281"/>
      <c r="D75" s="135"/>
      <c r="E75" s="283"/>
      <c r="F75" s="283"/>
      <c r="G75" s="153"/>
    </row>
    <row r="76" spans="2:101" s="32" customFormat="1" ht="68.25" customHeight="1" x14ac:dyDescent="0.3">
      <c r="B76" s="281" t="s">
        <v>693</v>
      </c>
      <c r="C76" s="281" t="s">
        <v>694</v>
      </c>
      <c r="D76" s="135">
        <v>254.72</v>
      </c>
      <c r="E76" s="283" t="s">
        <v>356</v>
      </c>
      <c r="F76" s="283" t="s">
        <v>79</v>
      </c>
      <c r="G76" s="152" t="s">
        <v>695</v>
      </c>
    </row>
    <row r="77" spans="2:101" s="32" customFormat="1" x14ac:dyDescent="0.3">
      <c r="B77" s="257"/>
      <c r="C77" s="132"/>
      <c r="D77" s="135"/>
      <c r="E77" s="283"/>
      <c r="F77" s="283"/>
      <c r="G77" s="153"/>
    </row>
    <row r="78" spans="2:101" s="26" customFormat="1" ht="15.4" x14ac:dyDescent="0.3">
      <c r="B78" s="271" t="s">
        <v>324</v>
      </c>
      <c r="C78" s="105" t="s">
        <v>333</v>
      </c>
      <c r="D78" s="134">
        <v>1700</v>
      </c>
      <c r="E78" s="134" t="s">
        <v>357</v>
      </c>
      <c r="F78" s="134" t="s">
        <v>79</v>
      </c>
      <c r="G78" s="257"/>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row>
    <row r="79" spans="2:101" s="26" customFormat="1" x14ac:dyDescent="0.3">
      <c r="B79" s="271"/>
      <c r="C79" s="105"/>
      <c r="D79" s="134"/>
      <c r="E79" s="134"/>
      <c r="F79" s="134"/>
      <c r="G79" s="257"/>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row>
    <row r="80" spans="2:101" s="26" customFormat="1" ht="15.4" x14ac:dyDescent="0.3">
      <c r="B80" s="105" t="s">
        <v>381</v>
      </c>
      <c r="C80" s="133" t="s">
        <v>382</v>
      </c>
      <c r="D80" s="49"/>
      <c r="E80" s="134" t="s">
        <v>383</v>
      </c>
      <c r="F80" s="134" t="s">
        <v>10</v>
      </c>
      <c r="G80" s="257"/>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row>
    <row r="81" spans="2:101" s="26" customFormat="1" x14ac:dyDescent="0.3">
      <c r="B81" s="105"/>
      <c r="C81" s="133"/>
      <c r="D81" s="134"/>
      <c r="E81" s="134"/>
      <c r="F81" s="134"/>
      <c r="G81" s="257"/>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row>
    <row r="82" spans="2:101" s="26" customFormat="1" ht="13.9" x14ac:dyDescent="0.3">
      <c r="B82" s="105" t="s">
        <v>384</v>
      </c>
      <c r="C82" s="133" t="s">
        <v>385</v>
      </c>
      <c r="D82" s="197"/>
      <c r="E82" s="134" t="s">
        <v>58</v>
      </c>
      <c r="F82" s="134" t="s">
        <v>10</v>
      </c>
      <c r="G82" s="269"/>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row>
    <row r="83" spans="2:101" s="26" customFormat="1" x14ac:dyDescent="0.3">
      <c r="B83" s="105"/>
      <c r="C83" s="133"/>
      <c r="D83" s="270"/>
      <c r="E83" s="270"/>
      <c r="F83" s="270"/>
      <c r="G83" s="269"/>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row>
    <row r="84" spans="2:101" ht="14.65" x14ac:dyDescent="0.3">
      <c r="B84" s="267" t="s">
        <v>3</v>
      </c>
      <c r="C84" s="303"/>
      <c r="D84" s="303"/>
      <c r="E84" s="303"/>
      <c r="F84" s="303"/>
      <c r="G84" s="304"/>
    </row>
    <row r="85" spans="2:101" ht="3" customHeight="1" x14ac:dyDescent="0.3">
      <c r="B85" s="105"/>
      <c r="C85" s="105"/>
      <c r="D85" s="105"/>
      <c r="E85" s="105"/>
      <c r="F85" s="105"/>
      <c r="G85" s="133"/>
    </row>
    <row r="86" spans="2:101" ht="13.9" x14ac:dyDescent="0.3">
      <c r="B86" s="136" t="s">
        <v>5</v>
      </c>
      <c r="C86" s="269" t="s">
        <v>7</v>
      </c>
      <c r="D86" s="270" t="s">
        <v>11</v>
      </c>
      <c r="E86" s="270" t="s">
        <v>6</v>
      </c>
      <c r="F86" s="270" t="s">
        <v>67</v>
      </c>
      <c r="G86" s="269" t="s">
        <v>238</v>
      </c>
    </row>
    <row r="87" spans="2:101" x14ac:dyDescent="0.3">
      <c r="B87" s="136"/>
      <c r="C87" s="269"/>
      <c r="D87" s="270"/>
      <c r="E87" s="270"/>
      <c r="F87" s="270"/>
      <c r="G87" s="269"/>
    </row>
    <row r="88" spans="2:101" ht="14.65" x14ac:dyDescent="0.3">
      <c r="B88" s="305" t="s">
        <v>612</v>
      </c>
      <c r="C88" s="269"/>
      <c r="D88" s="270"/>
      <c r="E88" s="270"/>
      <c r="F88" s="270"/>
      <c r="G88" s="269"/>
    </row>
    <row r="89" spans="2:101" x14ac:dyDescent="0.3">
      <c r="B89" s="130"/>
      <c r="C89" s="132"/>
      <c r="D89" s="130"/>
      <c r="E89" s="130"/>
      <c r="F89" s="130"/>
      <c r="G89" s="133"/>
    </row>
    <row r="90" spans="2:101" x14ac:dyDescent="0.3">
      <c r="B90" s="294" t="s">
        <v>613</v>
      </c>
      <c r="C90" s="132"/>
      <c r="D90" s="130"/>
      <c r="E90" s="130"/>
      <c r="F90" s="130"/>
      <c r="G90" s="133"/>
    </row>
    <row r="91" spans="2:101" s="26" customFormat="1" ht="31.9" customHeight="1" x14ac:dyDescent="0.3">
      <c r="B91" s="271" t="s">
        <v>700</v>
      </c>
      <c r="C91" s="132" t="s">
        <v>701</v>
      </c>
      <c r="D91" s="158" t="str">
        <f>IF(OR(C28='Pick-lists &amp; Defaults'!B85,C28='Pick-lists &amp; Defaults'!B86),0,IF(AND(ISNUMBER(Vform),ISNUMBER(Fform),ISNUMBER(RHOform), ISNUMBER(Fdrift)),AREA_roof*Vform*Fform*RHOform*Fdrift*1000,"??"))</f>
        <v>??</v>
      </c>
      <c r="E91" s="283" t="s">
        <v>448</v>
      </c>
      <c r="F91" s="283" t="s">
        <v>12</v>
      </c>
      <c r="G91" s="152" t="s">
        <v>702</v>
      </c>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row>
    <row r="92" spans="2:101" s="26" customFormat="1" x14ac:dyDescent="0.3">
      <c r="B92" s="271"/>
      <c r="C92" s="132"/>
      <c r="D92" s="132"/>
      <c r="E92" s="283"/>
      <c r="F92" s="283"/>
      <c r="G92" s="15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row>
    <row r="93" spans="2:101" s="26" customFormat="1" ht="24.75" x14ac:dyDescent="0.3">
      <c r="B93" s="271" t="s">
        <v>703</v>
      </c>
      <c r="C93" s="132" t="s">
        <v>704</v>
      </c>
      <c r="D93" s="158" t="str">
        <f>IF(OR(C28='Pick-lists &amp; Defaults'!B85,C28='Pick-lists &amp; Defaults'!B86),0,IF(AND(ISNUMBER(Vform),ISNUMBER(Fform),ISNUMBER(RHOform),ISNUMBER(Frunoff)),AREA_roof*Vform*Fform*RHOform*Frunoff*1000,"??"))</f>
        <v>??</v>
      </c>
      <c r="E93" s="283" t="s">
        <v>448</v>
      </c>
      <c r="F93" s="283" t="s">
        <v>12</v>
      </c>
      <c r="G93" s="152" t="s">
        <v>705</v>
      </c>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row>
    <row r="94" spans="2:101" s="26" customFormat="1" x14ac:dyDescent="0.3">
      <c r="B94" s="271"/>
      <c r="C94" s="132"/>
      <c r="D94" s="134"/>
      <c r="E94" s="283"/>
      <c r="F94" s="283"/>
      <c r="G94" s="15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row>
    <row r="95" spans="2:101" s="26" customFormat="1" x14ac:dyDescent="0.3">
      <c r="B95" s="294" t="s">
        <v>619</v>
      </c>
      <c r="C95" s="306"/>
      <c r="D95" s="134"/>
      <c r="E95" s="301"/>
      <c r="F95" s="301"/>
      <c r="G95" s="307"/>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row>
    <row r="96" spans="2:101" s="32" customFormat="1" ht="24.75" x14ac:dyDescent="0.3">
      <c r="B96" s="257" t="s">
        <v>708</v>
      </c>
      <c r="C96" s="132" t="s">
        <v>709</v>
      </c>
      <c r="D96" s="158" t="str">
        <f>IF(C28='Pick-lists &amp; Defaults'!B84,0,IF(AND(ISNUMBER(Vform),ISNUMBER(Fform),ISNUMBER(Fdripping)),AREA_roof*Vform*Fform*RHOform*Fdripping*1000,"??"))</f>
        <v>??</v>
      </c>
      <c r="E96" s="283" t="s">
        <v>448</v>
      </c>
      <c r="F96" s="283" t="s">
        <v>12</v>
      </c>
      <c r="G96" s="152" t="s">
        <v>710</v>
      </c>
    </row>
    <row r="97" spans="2:101" s="26" customFormat="1" x14ac:dyDescent="0.3">
      <c r="B97" s="299"/>
      <c r="C97" s="306"/>
      <c r="D97" s="134"/>
      <c r="E97" s="301"/>
      <c r="F97" s="301"/>
      <c r="G97" s="307"/>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row>
    <row r="98" spans="2:101" s="26" customFormat="1" x14ac:dyDescent="0.3">
      <c r="B98" s="294" t="s">
        <v>623</v>
      </c>
      <c r="C98" s="306"/>
      <c r="D98" s="134"/>
      <c r="E98" s="301"/>
      <c r="F98" s="301"/>
      <c r="G98" s="307"/>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row>
    <row r="99" spans="2:101" s="26" customFormat="1" ht="24.75" x14ac:dyDescent="0.3">
      <c r="B99" s="271" t="s">
        <v>713</v>
      </c>
      <c r="C99" s="105" t="s">
        <v>714</v>
      </c>
      <c r="D99" s="158" t="str">
        <f>IF(AND(ISNUMBER(Vform),ISNUMBER(Fform),ISNUMBER(Frinse)),AREA_roof*Vform*Fform*RHOform*Frunoff_rinse*Frinse*1000,"??")</f>
        <v>??</v>
      </c>
      <c r="E99" s="283" t="s">
        <v>448</v>
      </c>
      <c r="F99" s="283" t="s">
        <v>12</v>
      </c>
      <c r="G99" s="153" t="s">
        <v>715</v>
      </c>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row>
    <row r="100" spans="2:101" s="26" customFormat="1" x14ac:dyDescent="0.3">
      <c r="B100" s="271"/>
      <c r="C100" s="105"/>
      <c r="D100" s="134"/>
      <c r="E100" s="134"/>
      <c r="F100" s="134"/>
      <c r="G100" s="153"/>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row>
    <row r="101" spans="2:101" s="26" customFormat="1" x14ac:dyDescent="0.3">
      <c r="B101" s="294" t="s">
        <v>626</v>
      </c>
      <c r="C101" s="105"/>
      <c r="D101" s="134"/>
      <c r="E101" s="134"/>
      <c r="F101" s="134"/>
      <c r="G101" s="153"/>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row>
    <row r="102" spans="2:101" s="26" customFormat="1" ht="61.5" customHeight="1" x14ac:dyDescent="0.3">
      <c r="B102" s="257" t="s">
        <v>718</v>
      </c>
      <c r="C102" s="132" t="s">
        <v>719</v>
      </c>
      <c r="D102" s="158" t="str">
        <f>IF(AND(ISNUMBER(Vform),ISNUMBER(Fform),ISNUMBER(Fleached)),IF(ISNUMBER(Q_leach_roof),MIN(Q_leach_roof*AREA_roof/TIME,AREA_roof*Vform*Fform*RHOform*Fleached*1000/TIME),AREA_roof*Vform*Fform*RHOform*Fleached*1000/TIME),"??")</f>
        <v>??</v>
      </c>
      <c r="E102" s="283" t="s">
        <v>359</v>
      </c>
      <c r="F102" s="135" t="s">
        <v>12</v>
      </c>
      <c r="G102" s="257" t="s">
        <v>720</v>
      </c>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row>
    <row r="103" spans="2:101" s="26" customFormat="1" x14ac:dyDescent="0.3">
      <c r="B103" s="271"/>
      <c r="C103" s="105"/>
      <c r="D103" s="134"/>
      <c r="E103" s="134"/>
      <c r="F103" s="134"/>
      <c r="G103" s="153"/>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row>
    <row r="104" spans="2:101" s="26" customFormat="1" x14ac:dyDescent="0.3">
      <c r="B104" s="200" t="s">
        <v>360</v>
      </c>
      <c r="C104" s="106"/>
      <c r="D104" s="201"/>
      <c r="E104" s="201"/>
      <c r="F104" s="201"/>
      <c r="G104" s="20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row>
    <row r="105" spans="2:101" s="26" customFormat="1" x14ac:dyDescent="0.3">
      <c r="B105" s="308"/>
      <c r="C105" s="105"/>
      <c r="D105" s="134"/>
      <c r="E105" s="134"/>
      <c r="F105" s="134"/>
      <c r="G105" s="153"/>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row>
    <row r="106" spans="2:101" s="26" customFormat="1" ht="24.75" x14ac:dyDescent="0.3">
      <c r="B106" s="257" t="s">
        <v>783</v>
      </c>
      <c r="C106" s="132" t="s">
        <v>629</v>
      </c>
      <c r="D106" s="158" t="str">
        <f>IF(OR(C28='Pick-lists &amp; Defaults'!B85,C28='Pick-lists &amp; Defaults'!B86),0,IF(AND(ISNUMBER(nhouses_applic_city),ISNUMBER(Elocal_spray_drift_r),ISNUMBER(Elocal_spray_runoff_r)),nhouses_applic_city*(Elocal_spray_drift_r+Elocal_spray_runoff_r),"??"))</f>
        <v>??</v>
      </c>
      <c r="E106" s="283" t="s">
        <v>359</v>
      </c>
      <c r="F106" s="135" t="s">
        <v>12</v>
      </c>
      <c r="G106" s="152" t="s">
        <v>784</v>
      </c>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row>
    <row r="107" spans="2:101" s="26" customFormat="1" x14ac:dyDescent="0.3">
      <c r="B107" s="257"/>
      <c r="C107" s="132"/>
      <c r="D107" s="135"/>
      <c r="E107" s="283"/>
      <c r="F107" s="135"/>
      <c r="G107" s="15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row>
    <row r="108" spans="2:101" s="26" customFormat="1" ht="30.75" customHeight="1" x14ac:dyDescent="0.3">
      <c r="B108" s="257" t="s">
        <v>786</v>
      </c>
      <c r="C108" s="132" t="s">
        <v>632</v>
      </c>
      <c r="D108" s="158" t="str">
        <f>IF(C28='Pick-lists &amp; Defaults'!B84,0,IF(AND(ISNUMBER(Elocal_brush_mop_dripping_r),ISNUMBER(nhouses_applic_city)),nhouses_applic_city*Elocal_brush_mop_dripping_r,"??"))</f>
        <v>??</v>
      </c>
      <c r="E108" s="283" t="s">
        <v>359</v>
      </c>
      <c r="F108" s="135" t="s">
        <v>12</v>
      </c>
      <c r="G108" s="152" t="s">
        <v>787</v>
      </c>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row>
    <row r="109" spans="2:101" s="26" customFormat="1" x14ac:dyDescent="0.3">
      <c r="B109" s="309"/>
      <c r="C109" s="132"/>
      <c r="D109" s="135"/>
      <c r="E109" s="135"/>
      <c r="F109" s="135"/>
      <c r="G109" s="15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row>
    <row r="110" spans="2:101" s="26" customFormat="1" ht="24.75" x14ac:dyDescent="0.3">
      <c r="B110" s="257" t="s">
        <v>788</v>
      </c>
      <c r="C110" s="132" t="s">
        <v>635</v>
      </c>
      <c r="D110" s="158" t="str">
        <f>IF(AND(ISNUMBER(nhouses_applic_city),ISNUMBER(Elocal_rinse_runoff_r)),nhouses_applic_city*Elocal_rinse_runoff_r,"??")</f>
        <v>??</v>
      </c>
      <c r="E110" s="283" t="s">
        <v>359</v>
      </c>
      <c r="F110" s="135" t="s">
        <v>12</v>
      </c>
      <c r="G110" s="152" t="s">
        <v>789</v>
      </c>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row>
    <row r="111" spans="2:101" s="26" customFormat="1" x14ac:dyDescent="0.3">
      <c r="B111" s="257"/>
      <c r="C111" s="132"/>
      <c r="D111" s="135"/>
      <c r="E111" s="283"/>
      <c r="F111" s="135"/>
      <c r="G111" s="15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row>
    <row r="112" spans="2:101" s="26" customFormat="1" ht="30.75" customHeight="1" x14ac:dyDescent="0.3">
      <c r="B112" s="257" t="s">
        <v>790</v>
      </c>
      <c r="C112" s="132" t="s">
        <v>539</v>
      </c>
      <c r="D112" s="158" t="str">
        <f>IF(OR(C28='Pick-lists &amp; Defaults'!B85,C28='Pick-lists &amp; Defaults'!B86),0,IF(AND(ISNUMBER(Elocal_spray_runoff_r),ISNUMBER(Elocal_spray_drift_r),ISNUMBER(Elocal_rinse_runoff_r)),nhouses_applic_city*(Elocal_spray_drift_r+Elocal_spray_runoff_r+Elocal_rinse_runoff_r),"??"))</f>
        <v>??</v>
      </c>
      <c r="E112" s="283" t="s">
        <v>359</v>
      </c>
      <c r="F112" s="135" t="s">
        <v>12</v>
      </c>
      <c r="G112" s="152" t="s">
        <v>791</v>
      </c>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row>
    <row r="113" spans="2:101" s="26" customFormat="1" x14ac:dyDescent="0.3">
      <c r="B113" s="257"/>
      <c r="C113" s="132"/>
      <c r="D113" s="135"/>
      <c r="E113" s="283"/>
      <c r="F113" s="135"/>
      <c r="G113" s="15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row>
    <row r="114" spans="2:101" s="26" customFormat="1" ht="29.25" customHeight="1" x14ac:dyDescent="0.3">
      <c r="B114" s="257" t="s">
        <v>792</v>
      </c>
      <c r="C114" s="132" t="s">
        <v>640</v>
      </c>
      <c r="D114" s="158" t="str">
        <f>IF(C28='Pick-lists &amp; Defaults'!B84,0,IF(AND(ISNUMBER(Elocal_brush_mop_dripping_r),ISNUMBER(Elocal_rinse_runoff_r)),nhouses_applic_city*(Elocal_brush_mop_dripping_r+Elocal_rinse_runoff_r),"??"))</f>
        <v>??</v>
      </c>
      <c r="E114" s="283" t="s">
        <v>359</v>
      </c>
      <c r="F114" s="135" t="s">
        <v>12</v>
      </c>
      <c r="G114" s="152" t="s">
        <v>793</v>
      </c>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row>
    <row r="115" spans="2:101" s="26" customFormat="1" x14ac:dyDescent="0.3">
      <c r="B115" s="257"/>
      <c r="C115" s="132"/>
      <c r="D115" s="135"/>
      <c r="E115" s="283"/>
      <c r="F115" s="135"/>
      <c r="G115" s="15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row>
    <row r="116" spans="2:101" s="26" customFormat="1" ht="24.75" x14ac:dyDescent="0.3">
      <c r="B116" s="257" t="s">
        <v>795</v>
      </c>
      <c r="C116" s="132" t="s">
        <v>643</v>
      </c>
      <c r="D116" s="158" t="str">
        <f>IF(ISNUMBER(Elocal_leach_TIME_r),Nhouse*fhouse*Elocal_leach_TIME_r,"??")</f>
        <v>??</v>
      </c>
      <c r="E116" s="283" t="s">
        <v>359</v>
      </c>
      <c r="F116" s="135" t="s">
        <v>12</v>
      </c>
      <c r="G116" s="152" t="s">
        <v>794</v>
      </c>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row>
    <row r="117" spans="2:101" s="26" customFormat="1" x14ac:dyDescent="0.3">
      <c r="B117" s="257"/>
      <c r="C117" s="132"/>
      <c r="D117" s="310"/>
      <c r="E117" s="283"/>
      <c r="F117" s="135"/>
      <c r="G117" s="15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row>
    <row r="118" spans="2:101" x14ac:dyDescent="0.3">
      <c r="B118" s="200" t="s">
        <v>361</v>
      </c>
      <c r="C118" s="106"/>
      <c r="D118" s="201"/>
      <c r="E118" s="201"/>
      <c r="F118" s="201"/>
      <c r="G118" s="202"/>
    </row>
    <row r="119" spans="2:101" x14ac:dyDescent="0.3">
      <c r="B119" s="257"/>
      <c r="C119" s="105"/>
      <c r="D119" s="134"/>
      <c r="E119" s="134"/>
      <c r="F119" s="134"/>
      <c r="G119" s="153"/>
    </row>
    <row r="120" spans="2:101" ht="37.15" x14ac:dyDescent="0.3">
      <c r="B120" s="257" t="s">
        <v>796</v>
      </c>
      <c r="C120" s="132" t="s">
        <v>734</v>
      </c>
      <c r="D120" s="158" t="str">
        <f>IF(OR(C28='Pick-lists &amp; Defaults'!B85,C28='Pick-lists &amp; Defaults'!B86),0,IF(ISNUMBER(Elocal_spray_runoff_r),nhouses_applic_countryside*Elocal_spray_runoff_r,"??"))</f>
        <v>??</v>
      </c>
      <c r="E120" s="283" t="s">
        <v>448</v>
      </c>
      <c r="F120" s="283" t="s">
        <v>12</v>
      </c>
      <c r="G120" s="152" t="s">
        <v>797</v>
      </c>
    </row>
    <row r="121" spans="2:101" x14ac:dyDescent="0.3">
      <c r="B121" s="257"/>
      <c r="C121" s="132"/>
      <c r="D121" s="283"/>
      <c r="E121" s="283"/>
      <c r="F121" s="283"/>
      <c r="G121" s="152"/>
    </row>
    <row r="122" spans="2:101" ht="37.15" x14ac:dyDescent="0.3">
      <c r="B122" s="257" t="s">
        <v>798</v>
      </c>
      <c r="C122" s="132" t="s">
        <v>737</v>
      </c>
      <c r="D122" s="158" t="str">
        <f>IF(OR(C28='Pick-lists &amp; Defaults'!B85,C28='Pick-lists &amp; Defaults'!B86),0,IF(ISNUMBER(Elocal_spray_drift_r),nhouses_applic_countryside*Elocal_spray_drift_r,"??"))</f>
        <v>??</v>
      </c>
      <c r="E122" s="283" t="s">
        <v>448</v>
      </c>
      <c r="F122" s="283" t="s">
        <v>12</v>
      </c>
      <c r="G122" s="152" t="s">
        <v>738</v>
      </c>
    </row>
    <row r="123" spans="2:101" x14ac:dyDescent="0.3">
      <c r="B123" s="257"/>
      <c r="C123" s="132"/>
      <c r="D123" s="135"/>
      <c r="E123" s="283"/>
      <c r="F123" s="283"/>
      <c r="G123" s="152"/>
    </row>
    <row r="124" spans="2:101" ht="24.75" x14ac:dyDescent="0.3">
      <c r="B124" s="257" t="s">
        <v>799</v>
      </c>
      <c r="C124" s="132" t="s">
        <v>649</v>
      </c>
      <c r="D124" s="158" t="str">
        <f>IF(C28='Pick-lists &amp; Defaults'!B84,0,IF(ISNUMBER(Elocal_brush_mop_dripping_r),nhouses_applic_countryside*Elocal_brush_mop_dripping_r,"??"))</f>
        <v>??</v>
      </c>
      <c r="E124" s="283" t="s">
        <v>448</v>
      </c>
      <c r="F124" s="283" t="s">
        <v>12</v>
      </c>
      <c r="G124" s="152" t="s">
        <v>800</v>
      </c>
    </row>
    <row r="125" spans="2:101" x14ac:dyDescent="0.3">
      <c r="B125" s="309"/>
      <c r="C125" s="132"/>
      <c r="D125" s="135"/>
      <c r="E125" s="283"/>
      <c r="F125" s="283"/>
      <c r="G125" s="152"/>
    </row>
    <row r="126" spans="2:101" ht="15.4" x14ac:dyDescent="0.3">
      <c r="B126" s="257" t="s">
        <v>801</v>
      </c>
      <c r="C126" s="132" t="s">
        <v>652</v>
      </c>
      <c r="D126" s="158" t="str">
        <f>IF(ISNUMBER(Elocal_rinse_runoff_r),nhouses_applic_countryside*Elocal_rinse_runoff_r,"??")</f>
        <v>??</v>
      </c>
      <c r="E126" s="283" t="s">
        <v>448</v>
      </c>
      <c r="F126" s="283" t="s">
        <v>12</v>
      </c>
      <c r="G126" s="152" t="s">
        <v>802</v>
      </c>
    </row>
    <row r="127" spans="2:101" x14ac:dyDescent="0.3">
      <c r="B127" s="257"/>
      <c r="C127" s="132"/>
      <c r="D127" s="135"/>
      <c r="E127" s="283"/>
      <c r="F127" s="283"/>
      <c r="G127" s="152"/>
    </row>
    <row r="128" spans="2:101" ht="24.75" x14ac:dyDescent="0.3">
      <c r="B128" s="257" t="s">
        <v>803</v>
      </c>
      <c r="C128" s="132" t="s">
        <v>660</v>
      </c>
      <c r="D128" s="158" t="str">
        <f>IF(ISNUMBER(Elocal_leach_TIME_r),Elocal_leach_TIME_r,"??")</f>
        <v>??</v>
      </c>
      <c r="E128" s="283" t="s">
        <v>359</v>
      </c>
      <c r="F128" s="283" t="s">
        <v>12</v>
      </c>
      <c r="G128" s="132" t="s">
        <v>805</v>
      </c>
    </row>
    <row r="129" spans="2:101" x14ac:dyDescent="0.3">
      <c r="B129" s="299"/>
      <c r="C129" s="306"/>
      <c r="D129" s="312"/>
      <c r="E129" s="301"/>
      <c r="F129" s="301"/>
      <c r="G129" s="313"/>
    </row>
    <row r="130" spans="2:101" ht="14.65" x14ac:dyDescent="0.3">
      <c r="B130" s="305" t="s">
        <v>661</v>
      </c>
      <c r="C130" s="219"/>
      <c r="D130" s="134"/>
      <c r="E130" s="283"/>
      <c r="F130" s="283"/>
      <c r="G130" s="314"/>
    </row>
    <row r="131" spans="2:101" s="26" customFormat="1" x14ac:dyDescent="0.3">
      <c r="B131" s="271"/>
      <c r="C131" s="105"/>
      <c r="D131" s="134"/>
      <c r="E131" s="134"/>
      <c r="F131" s="134"/>
      <c r="G131" s="153"/>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row>
    <row r="132" spans="2:101" ht="24.75" x14ac:dyDescent="0.3">
      <c r="B132" s="257" t="s">
        <v>810</v>
      </c>
      <c r="C132" s="132" t="s">
        <v>745</v>
      </c>
      <c r="D132" s="158" t="str">
        <f>IF(ISNUMBER(Elocal_soil_spray_adjacent),Elocal_soil_spray_adjacent/(Vsoil_adjacent*RHOsoil),"??")</f>
        <v>??</v>
      </c>
      <c r="E132" s="283" t="s">
        <v>362</v>
      </c>
      <c r="F132" s="283" t="s">
        <v>12</v>
      </c>
      <c r="G132" s="282" t="s">
        <v>746</v>
      </c>
    </row>
    <row r="133" spans="2:101" x14ac:dyDescent="0.3">
      <c r="B133" s="257"/>
      <c r="C133" s="132"/>
      <c r="D133" s="135"/>
      <c r="E133" s="283"/>
      <c r="F133" s="283"/>
      <c r="G133" s="282"/>
    </row>
    <row r="134" spans="2:101" ht="24.75" x14ac:dyDescent="0.3">
      <c r="B134" s="257" t="s">
        <v>811</v>
      </c>
      <c r="C134" s="132" t="s">
        <v>748</v>
      </c>
      <c r="D134" s="158" t="str">
        <f>IF(ISNUMBER(Elocal_soil_spray_distant),Elocal_soil_spray_distant/(Vsoil_distant*RHOsoil),"??")</f>
        <v>??</v>
      </c>
      <c r="E134" s="283" t="s">
        <v>362</v>
      </c>
      <c r="F134" s="283" t="s">
        <v>12</v>
      </c>
      <c r="G134" s="282" t="s">
        <v>749</v>
      </c>
    </row>
    <row r="135" spans="2:101" x14ac:dyDescent="0.3">
      <c r="B135" s="257"/>
      <c r="C135" s="132"/>
      <c r="D135" s="135"/>
      <c r="E135" s="283"/>
      <c r="F135" s="283"/>
      <c r="G135" s="152"/>
    </row>
    <row r="136" spans="2:101" ht="24.75" x14ac:dyDescent="0.3">
      <c r="B136" s="257" t="s">
        <v>812</v>
      </c>
      <c r="C136" s="132" t="s">
        <v>751</v>
      </c>
      <c r="D136" s="158" t="str">
        <f>IF(ISNUMBER(Elocal_soil_brush_mop),Elocal_soil_brush_mop/(Vsoil_adjacent*RHOsoil),"??")</f>
        <v>??</v>
      </c>
      <c r="E136" s="283" t="s">
        <v>362</v>
      </c>
      <c r="F136" s="283" t="s">
        <v>12</v>
      </c>
      <c r="G136" s="282" t="s">
        <v>752</v>
      </c>
    </row>
    <row r="137" spans="2:101" x14ac:dyDescent="0.3">
      <c r="B137" s="309"/>
      <c r="C137" s="132"/>
      <c r="D137" s="135"/>
      <c r="E137" s="283"/>
      <c r="F137" s="283"/>
      <c r="G137" s="152"/>
    </row>
    <row r="138" spans="2:101" ht="24.75" x14ac:dyDescent="0.3">
      <c r="B138" s="257" t="s">
        <v>813</v>
      </c>
      <c r="C138" s="132" t="s">
        <v>754</v>
      </c>
      <c r="D138" s="158" t="str">
        <f>IF(ISNUMBER(Elocal_soil_rinse),Elocal_soil_rinse/(Vsoil_adjacent*RHOsoil),"??")</f>
        <v>??</v>
      </c>
      <c r="E138" s="283" t="s">
        <v>362</v>
      </c>
      <c r="F138" s="283" t="s">
        <v>12</v>
      </c>
      <c r="G138" s="282" t="s">
        <v>755</v>
      </c>
    </row>
    <row r="139" spans="2:101" x14ac:dyDescent="0.3">
      <c r="B139" s="257"/>
      <c r="C139" s="132"/>
      <c r="D139" s="135"/>
      <c r="E139" s="283"/>
      <c r="F139" s="283"/>
      <c r="G139" s="152"/>
    </row>
    <row r="140" spans="2:101" s="26" customFormat="1" ht="24.75" x14ac:dyDescent="0.3">
      <c r="B140" s="257" t="s">
        <v>814</v>
      </c>
      <c r="C140" s="132" t="s">
        <v>757</v>
      </c>
      <c r="D140" s="158" t="str">
        <f>IF(AND(ISNUMBER(Elocal_soil_spray_adjacent),ISNUMBER(Elocal_soil_rinse)),(Elocal_soil_spray_adjacent+Elocal_soil_rinse)/(Vsoil_adjacent*RHOsoil),"??")</f>
        <v>??</v>
      </c>
      <c r="E140" s="283" t="s">
        <v>362</v>
      </c>
      <c r="F140" s="283" t="s">
        <v>12</v>
      </c>
      <c r="G140" s="282" t="s">
        <v>758</v>
      </c>
      <c r="H140" s="244"/>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row>
    <row r="141" spans="2:101" s="26" customFormat="1" x14ac:dyDescent="0.3">
      <c r="B141" s="257"/>
      <c r="C141" s="132"/>
      <c r="D141" s="135"/>
      <c r="E141" s="283"/>
      <c r="F141" s="283"/>
      <c r="G141" s="152"/>
      <c r="H141" s="244"/>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row>
    <row r="142" spans="2:101" s="26" customFormat="1" ht="24.75" x14ac:dyDescent="0.3">
      <c r="B142" s="257" t="s">
        <v>815</v>
      </c>
      <c r="C142" s="132" t="s">
        <v>760</v>
      </c>
      <c r="D142" s="158" t="str">
        <f>IF(AND(ISNUMBER(Elocal_soil_brush_mop),ISNUMBER(Elocal_soil_rinse)),(Elocal_soil_brush_mop+Elocal_soil_rinse)/(Vsoil_adjacent*RHOsoil),"??")</f>
        <v>??</v>
      </c>
      <c r="E142" s="283" t="s">
        <v>362</v>
      </c>
      <c r="F142" s="283" t="s">
        <v>12</v>
      </c>
      <c r="G142" s="282" t="s">
        <v>761</v>
      </c>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row>
    <row r="143" spans="2:101" s="26" customFormat="1" x14ac:dyDescent="0.3">
      <c r="B143" s="297"/>
      <c r="C143" s="315"/>
      <c r="D143" s="135"/>
      <c r="E143" s="311"/>
      <c r="F143" s="311"/>
      <c r="G143" s="316"/>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row>
    <row r="144" spans="2:101" s="26" customFormat="1" ht="24.75" x14ac:dyDescent="0.3">
      <c r="B144" s="282" t="s">
        <v>762</v>
      </c>
      <c r="C144" s="132" t="s">
        <v>763</v>
      </c>
      <c r="D144" s="158" t="str">
        <f>IF(ISNUMBER(Elocal_soil_leaching_TIME),Elocal_soil_leaching_TIME*TIME/(Vsoil_adjacent*RHOsoil),"??")</f>
        <v>??</v>
      </c>
      <c r="E144" s="283" t="s">
        <v>362</v>
      </c>
      <c r="F144" s="283" t="s">
        <v>12</v>
      </c>
      <c r="G144" s="152" t="s">
        <v>816</v>
      </c>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row>
    <row r="145" spans="2:101" s="26" customFormat="1" x14ac:dyDescent="0.3">
      <c r="B145" s="299"/>
      <c r="C145" s="306"/>
      <c r="D145" s="312"/>
      <c r="E145" s="301"/>
      <c r="F145" s="301"/>
      <c r="G145" s="313"/>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row>
    <row r="146" spans="2:101" s="26" customFormat="1" x14ac:dyDescent="0.3">
      <c r="B146" s="200" t="s">
        <v>679</v>
      </c>
      <c r="C146" s="200"/>
      <c r="D146" s="200"/>
      <c r="E146" s="200"/>
      <c r="F146" s="200"/>
      <c r="G146" s="200"/>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row>
    <row r="147" spans="2:101" s="26" customFormat="1" x14ac:dyDescent="0.3">
      <c r="B147" s="317"/>
      <c r="C147" s="219"/>
      <c r="D147" s="134"/>
      <c r="E147" s="283"/>
      <c r="F147" s="283"/>
      <c r="G147" s="318"/>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row>
    <row r="148" spans="2:101" s="26" customFormat="1" x14ac:dyDescent="0.3">
      <c r="B148" s="319" t="s">
        <v>680</v>
      </c>
      <c r="C148" s="219"/>
      <c r="D148" s="134"/>
      <c r="E148" s="283"/>
      <c r="F148" s="283"/>
      <c r="G148" s="318"/>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row>
    <row r="149" spans="2:101" s="26" customFormat="1" x14ac:dyDescent="0.3">
      <c r="B149" s="317"/>
      <c r="C149" s="219"/>
      <c r="D149" s="134"/>
      <c r="E149" s="283"/>
      <c r="F149" s="283"/>
      <c r="G149" s="318"/>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row>
    <row r="150" spans="2:101" s="26" customFormat="1" x14ac:dyDescent="0.3">
      <c r="B150" s="317" t="s">
        <v>764</v>
      </c>
      <c r="C150" s="219"/>
      <c r="D150" s="134"/>
      <c r="E150" s="283"/>
      <c r="F150" s="283"/>
      <c r="G150" s="318"/>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row>
    <row r="151" spans="2:101" s="26" customFormat="1" ht="72.400000000000006" x14ac:dyDescent="0.3">
      <c r="B151" s="219" t="s">
        <v>765</v>
      </c>
      <c r="C151" s="219" t="s">
        <v>766</v>
      </c>
      <c r="D151" s="158" t="str">
        <f>IF(AND(ISNUMBER(Elocal_soil_leaching_TIME),ISNUMBER(k)),IF(ISNUMBER(Clocal_soil_spray_rinse),Elocal_soil_leaching_TIME/(Vsoil_adjacent*RHOsoil*k)-(Elocal_soil_leaching_TIME/(Vsoil_adjacent*RHOsoil*k)-Clocal_soil_spray_rinse)*EXP(-TIME*k),IF(ISNUMBER(Clocal_soil_brush_mop_rinse),Elocal_soil_leaching_TIME/(Vsoil_adjacent*RHOsoil*k)-(Elocal_soil_leaching_TIME/(Vsoil_adjacent*RHOsoil*k)-Clocal_soil_brush_mop_rinse)*EXP(-TIME*k),"??")),"??")</f>
        <v>??</v>
      </c>
      <c r="E151" s="283" t="s">
        <v>362</v>
      </c>
      <c r="F151" s="283" t="s">
        <v>12</v>
      </c>
      <c r="G151" s="219" t="s">
        <v>767</v>
      </c>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row>
    <row r="152" spans="2:101" s="26" customFormat="1" x14ac:dyDescent="0.3">
      <c r="B152" s="219"/>
      <c r="C152" s="219"/>
      <c r="D152" s="312"/>
      <c r="E152" s="283"/>
      <c r="F152" s="283"/>
      <c r="G152" s="219"/>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row>
    <row r="153" spans="2:101" s="26" customFormat="1" ht="52.5" x14ac:dyDescent="0.3">
      <c r="B153" s="219" t="s">
        <v>768</v>
      </c>
      <c r="C153" s="219" t="s">
        <v>769</v>
      </c>
      <c r="D153" s="158" t="str">
        <f>IF(AND(ISNUMBER(Clocal_soil_spray_distant),ISNUMBER(k)),Clocal_soil_spray_distant*EXP(-TIME*k),"??")</f>
        <v>??</v>
      </c>
      <c r="E153" s="283" t="s">
        <v>362</v>
      </c>
      <c r="F153" s="283" t="s">
        <v>12</v>
      </c>
      <c r="G153" s="219" t="s">
        <v>827</v>
      </c>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row>
    <row r="154" spans="2:101" s="26" customFormat="1" x14ac:dyDescent="0.3">
      <c r="B154" s="282"/>
      <c r="C154" s="219"/>
      <c r="D154" s="312"/>
      <c r="E154" s="283"/>
      <c r="F154" s="283"/>
      <c r="G154" s="219"/>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row>
    <row r="155" spans="2:101" s="26" customFormat="1" ht="24.75" x14ac:dyDescent="0.3">
      <c r="B155" s="282" t="s">
        <v>770</v>
      </c>
      <c r="C155" s="219" t="s">
        <v>771</v>
      </c>
      <c r="D155" s="158" t="str">
        <f>IF(AND(ISNUMBER(Clocalsoil_TIME_adjacent),ISNUMBER(Ksoil_water)),Clocalsoil_TIME_adjacent*RHOsoil/(Ksoil_water*1000),"??")</f>
        <v>??</v>
      </c>
      <c r="E155" s="283" t="s">
        <v>386</v>
      </c>
      <c r="F155" s="283" t="s">
        <v>12</v>
      </c>
      <c r="G155" s="219" t="s">
        <v>772</v>
      </c>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row>
    <row r="156" spans="2:101" s="26" customFormat="1" x14ac:dyDescent="0.3">
      <c r="B156" s="282"/>
      <c r="C156" s="219"/>
      <c r="D156" s="312"/>
      <c r="E156" s="283"/>
      <c r="F156" s="283"/>
      <c r="G156" s="219"/>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row>
    <row r="157" spans="2:101" s="26" customFormat="1" ht="24.75" x14ac:dyDescent="0.3">
      <c r="B157" s="282" t="s">
        <v>773</v>
      </c>
      <c r="C157" s="219" t="s">
        <v>774</v>
      </c>
      <c r="D157" s="158" t="str">
        <f>IF(AND(ISNUMBER(Clocalsoil_TIME_distant),ISNUMBER(Ksoil_water)),Clocalsoil_TIME_distant*RHOsoil/(Ksoil_water*1000),"??")</f>
        <v>??</v>
      </c>
      <c r="E157" s="283" t="s">
        <v>386</v>
      </c>
      <c r="F157" s="283" t="s">
        <v>12</v>
      </c>
      <c r="G157" s="219" t="s">
        <v>775</v>
      </c>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row>
    <row r="158" spans="2:101" s="26" customFormat="1" x14ac:dyDescent="0.3">
      <c r="B158" s="282"/>
      <c r="C158" s="219"/>
      <c r="D158" s="312"/>
      <c r="E158" s="283"/>
      <c r="F158" s="283"/>
      <c r="G158" s="219"/>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row>
    <row r="159" spans="2:101" ht="15.4" x14ac:dyDescent="0.3">
      <c r="B159" s="317" t="s">
        <v>682</v>
      </c>
      <c r="C159" s="219"/>
      <c r="D159" s="312"/>
      <c r="E159" s="283"/>
      <c r="F159" s="283"/>
      <c r="G159" s="219"/>
    </row>
    <row r="160" spans="2:101" ht="29.25" x14ac:dyDescent="0.3">
      <c r="B160" s="219" t="s">
        <v>776</v>
      </c>
      <c r="C160" s="219" t="s">
        <v>766</v>
      </c>
      <c r="D160" s="158" t="str">
        <f>IF(AND(ISNUMBER(Elocal_soil_leaching_TIME),ISNUMBER(k)),Elocal_soil_leaching_TIME/(Vsoil_adjacent*RHOsoil*k)-(Elocal_soil_leaching_TIME/(Vsoil_adjacent*RHOsoil*k))*EXP(-TIME*k),"??")</f>
        <v>??</v>
      </c>
      <c r="E160" s="283" t="s">
        <v>362</v>
      </c>
      <c r="F160" s="283" t="s">
        <v>12</v>
      </c>
      <c r="G160" s="219" t="s">
        <v>777</v>
      </c>
    </row>
    <row r="161" spans="2:101" x14ac:dyDescent="0.3">
      <c r="B161" s="282"/>
      <c r="C161" s="219"/>
      <c r="D161" s="312"/>
      <c r="E161" s="283"/>
      <c r="F161" s="283"/>
      <c r="G161" s="219"/>
    </row>
    <row r="162" spans="2:101" ht="24.75" x14ac:dyDescent="0.3">
      <c r="B162" s="282" t="s">
        <v>778</v>
      </c>
      <c r="C162" s="219" t="s">
        <v>771</v>
      </c>
      <c r="D162" s="158" t="str">
        <f>IF(AND(ISNUMBER(Clocalsoil_TIME_leaching),ISNUMBER(Ksoil_water)),Clocalsoil_TIME_leaching*RHOsoil/(Ksoil_water*1000),"??")</f>
        <v>??</v>
      </c>
      <c r="E162" s="283" t="s">
        <v>386</v>
      </c>
      <c r="F162" s="283" t="s">
        <v>12</v>
      </c>
      <c r="G162" s="219" t="s">
        <v>779</v>
      </c>
    </row>
    <row r="163" spans="2:101" x14ac:dyDescent="0.3">
      <c r="B163" s="299"/>
      <c r="C163" s="306"/>
      <c r="D163" s="312"/>
      <c r="E163" s="301"/>
      <c r="F163" s="301"/>
      <c r="G163" s="313"/>
    </row>
    <row r="164" spans="2:101" s="26" customFormat="1" x14ac:dyDescent="0.3">
      <c r="B164" s="320" t="s">
        <v>68</v>
      </c>
      <c r="G164" s="63"/>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row>
    <row r="165" spans="2:101" s="26" customFormat="1" x14ac:dyDescent="0.3">
      <c r="B165" s="320"/>
      <c r="G165" s="63"/>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row>
    <row r="166" spans="2:101" s="26" customFormat="1" x14ac:dyDescent="0.3">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row>
    <row r="167" spans="2:101" s="26" customFormat="1" x14ac:dyDescent="0.3">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row>
    <row r="168" spans="2:101" s="26" customFormat="1" x14ac:dyDescent="0.3">
      <c r="B168" s="265"/>
      <c r="C168" s="265"/>
      <c r="D168" s="265"/>
      <c r="E168" s="265"/>
      <c r="F168" s="265"/>
      <c r="G168" s="265"/>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row>
    <row r="169" spans="2:101" s="26" customFormat="1" x14ac:dyDescent="0.3">
      <c r="B169" s="32"/>
      <c r="C169" s="48"/>
      <c r="D169" s="48"/>
      <c r="E169" s="48"/>
      <c r="F169" s="48"/>
      <c r="G169" s="48"/>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row>
    <row r="170" spans="2:101" s="26" customFormat="1" x14ac:dyDescent="0.3">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row>
    <row r="171" spans="2:101" s="26" customFormat="1" ht="14.65" x14ac:dyDescent="0.3">
      <c r="B171" s="321"/>
      <c r="C171" s="322"/>
      <c r="D171" s="322"/>
      <c r="E171" s="322"/>
      <c r="F171" s="322"/>
      <c r="G171" s="323"/>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row>
    <row r="172" spans="2:101" s="26" customFormat="1" x14ac:dyDescent="0.3">
      <c r="G172" s="63"/>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row>
    <row r="173" spans="2:101" s="26" customFormat="1" x14ac:dyDescent="0.3">
      <c r="B173" s="320"/>
      <c r="C173" s="324"/>
      <c r="D173" s="325"/>
      <c r="E173" s="325"/>
      <c r="F173" s="325"/>
      <c r="G173" s="324"/>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row>
    <row r="174" spans="2:101" s="26" customFormat="1" x14ac:dyDescent="0.3">
      <c r="B174" s="320"/>
      <c r="C174" s="324"/>
      <c r="D174" s="325"/>
      <c r="E174" s="325"/>
      <c r="F174" s="325"/>
      <c r="G174" s="324"/>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row>
    <row r="175" spans="2:101" s="26" customFormat="1" x14ac:dyDescent="0.3">
      <c r="B175" s="326"/>
      <c r="D175" s="327"/>
      <c r="E175" s="327"/>
      <c r="F175" s="327"/>
      <c r="G175" s="328"/>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row>
    <row r="176" spans="2:101" s="26" customFormat="1" x14ac:dyDescent="0.3">
      <c r="B176" s="326"/>
      <c r="D176" s="327"/>
      <c r="E176" s="327"/>
      <c r="F176" s="327"/>
      <c r="G176" s="328"/>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row>
    <row r="177" spans="2:101" s="26" customFormat="1" ht="14.25" x14ac:dyDescent="0.3">
      <c r="B177" s="326"/>
      <c r="D177" s="203"/>
      <c r="E177" s="327"/>
      <c r="F177" s="327"/>
      <c r="G177" s="204"/>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row>
    <row r="178" spans="2:101" s="26" customFormat="1" x14ac:dyDescent="0.3">
      <c r="B178" s="326"/>
      <c r="D178" s="327"/>
      <c r="E178" s="327"/>
      <c r="F178" s="327"/>
      <c r="G178" s="328"/>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row>
    <row r="179" spans="2:101" s="26" customFormat="1" ht="14.25" x14ac:dyDescent="0.3">
      <c r="B179" s="326"/>
      <c r="D179" s="203"/>
      <c r="E179" s="327"/>
      <c r="F179" s="327"/>
      <c r="G179" s="204"/>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row>
    <row r="180" spans="2:101" s="26" customFormat="1" x14ac:dyDescent="0.3">
      <c r="B180" s="159"/>
      <c r="G180" s="63"/>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row>
    <row r="181" spans="2:101" s="26" customFormat="1" ht="14.65" x14ac:dyDescent="0.3">
      <c r="B181" s="321"/>
      <c r="C181" s="322"/>
      <c r="D181" s="322"/>
      <c r="E181" s="322"/>
      <c r="F181" s="322"/>
      <c r="G181" s="323"/>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row>
    <row r="182" spans="2:101" s="26" customFormat="1" x14ac:dyDescent="0.3">
      <c r="G182" s="63"/>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row>
    <row r="183" spans="2:101" s="26" customFormat="1" x14ac:dyDescent="0.3">
      <c r="B183" s="320"/>
      <c r="C183" s="324"/>
      <c r="D183" s="325"/>
      <c r="E183" s="325"/>
      <c r="F183" s="325"/>
      <c r="G183" s="324"/>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row>
    <row r="184" spans="2:101" s="26" customFormat="1" x14ac:dyDescent="0.3">
      <c r="B184" s="329"/>
      <c r="C184" s="329"/>
      <c r="D184" s="329"/>
      <c r="E184" s="329"/>
      <c r="F184" s="329"/>
      <c r="G184" s="63"/>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row>
    <row r="185" spans="2:101" s="26" customFormat="1" x14ac:dyDescent="0.3">
      <c r="B185" s="326"/>
      <c r="D185" s="205"/>
      <c r="E185" s="327"/>
      <c r="F185" s="327"/>
      <c r="G185" s="63"/>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row>
    <row r="186" spans="2:101" s="26" customFormat="1" x14ac:dyDescent="0.3">
      <c r="B186" s="326"/>
      <c r="E186" s="327"/>
      <c r="F186" s="327"/>
      <c r="G186" s="63"/>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row>
    <row r="187" spans="2:101" s="26" customFormat="1" x14ac:dyDescent="0.3">
      <c r="B187" s="320"/>
      <c r="G187" s="63"/>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row>
    <row r="188" spans="2:101" s="26" customFormat="1" x14ac:dyDescent="0.3">
      <c r="B188" s="320"/>
      <c r="G188" s="63"/>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row>
    <row r="189" spans="2:101" s="26" customFormat="1" x14ac:dyDescent="0.3">
      <c r="B189" s="206"/>
      <c r="G189" s="63"/>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row>
    <row r="190" spans="2:101" s="26" customFormat="1" x14ac:dyDescent="0.3">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row>
    <row r="191" spans="2:101" s="26" customFormat="1" x14ac:dyDescent="0.3">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row>
    <row r="192" spans="2:101" s="26" customFormat="1" x14ac:dyDescent="0.3">
      <c r="B192" s="265"/>
      <c r="C192" s="265"/>
      <c r="D192" s="265"/>
      <c r="E192" s="265"/>
      <c r="F192" s="265"/>
      <c r="G192" s="265"/>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row>
    <row r="193" spans="2:101" s="26" customFormat="1" x14ac:dyDescent="0.3">
      <c r="C193" s="48"/>
      <c r="D193" s="48"/>
      <c r="E193" s="48"/>
      <c r="F193" s="48"/>
      <c r="G193" s="48"/>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row>
    <row r="194" spans="2:101" s="26" customFormat="1" x14ac:dyDescent="0.3">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row>
    <row r="195" spans="2:101" s="26" customFormat="1" ht="14.65" x14ac:dyDescent="0.3">
      <c r="B195" s="321"/>
      <c r="C195" s="322"/>
      <c r="D195" s="322"/>
      <c r="E195" s="322"/>
      <c r="F195" s="322"/>
      <c r="G195" s="323"/>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row>
    <row r="196" spans="2:101" s="26" customFormat="1" x14ac:dyDescent="0.3">
      <c r="G196" s="63"/>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row>
    <row r="197" spans="2:101" s="26" customFormat="1" x14ac:dyDescent="0.3">
      <c r="B197" s="320"/>
      <c r="C197" s="324"/>
      <c r="D197" s="325"/>
      <c r="E197" s="325"/>
      <c r="F197" s="325"/>
      <c r="G197" s="324"/>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row>
    <row r="198" spans="2:101" s="26" customFormat="1" x14ac:dyDescent="0.3">
      <c r="B198" s="320"/>
      <c r="C198" s="324"/>
      <c r="D198" s="325"/>
      <c r="E198" s="325"/>
      <c r="F198" s="325"/>
      <c r="G198" s="324"/>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row>
    <row r="199" spans="2:101" s="26" customFormat="1" x14ac:dyDescent="0.3">
      <c r="B199" s="156"/>
      <c r="C199" s="207"/>
      <c r="D199" s="325"/>
      <c r="E199" s="325"/>
      <c r="F199" s="325"/>
      <c r="G199" s="324"/>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row>
    <row r="200" spans="2:101" s="26" customFormat="1" x14ac:dyDescent="0.3">
      <c r="B200" s="320"/>
      <c r="C200" s="324"/>
      <c r="D200" s="325"/>
      <c r="E200" s="325"/>
      <c r="F200" s="325"/>
      <c r="G200" s="324"/>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row>
    <row r="201" spans="2:101" s="26" customFormat="1" ht="14.25" x14ac:dyDescent="0.3">
      <c r="B201" s="326"/>
      <c r="C201" s="63"/>
      <c r="D201" s="203"/>
      <c r="E201" s="327"/>
      <c r="F201" s="327"/>
      <c r="G201" s="204"/>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row>
    <row r="202" spans="2:101" s="26" customFormat="1" x14ac:dyDescent="0.3">
      <c r="B202" s="320"/>
      <c r="C202" s="324"/>
      <c r="D202" s="325"/>
      <c r="E202" s="325"/>
      <c r="F202" s="325"/>
      <c r="G202" s="324"/>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row>
    <row r="203" spans="2:101" s="26" customFormat="1" ht="14.25" x14ac:dyDescent="0.3">
      <c r="B203" s="326"/>
      <c r="C203" s="63"/>
      <c r="D203" s="203"/>
      <c r="E203" s="327"/>
      <c r="F203" s="327"/>
      <c r="G203" s="204"/>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row>
    <row r="204" spans="2:101" s="26" customFormat="1" x14ac:dyDescent="0.3">
      <c r="B204" s="320"/>
      <c r="C204" s="324"/>
      <c r="D204" s="325"/>
      <c r="E204" s="325"/>
      <c r="F204" s="325"/>
      <c r="G204" s="324"/>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row>
    <row r="205" spans="2:101" s="26" customFormat="1" ht="14.25" x14ac:dyDescent="0.3">
      <c r="B205" s="326"/>
      <c r="C205" s="63"/>
      <c r="D205" s="203"/>
      <c r="E205" s="327"/>
      <c r="F205" s="327"/>
      <c r="G205" s="204"/>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row>
    <row r="206" spans="2:101" s="26" customFormat="1" x14ac:dyDescent="0.3">
      <c r="B206" s="326"/>
      <c r="C206" s="63"/>
      <c r="D206" s="324"/>
      <c r="E206" s="327"/>
      <c r="F206" s="327"/>
      <c r="G206" s="327"/>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row>
    <row r="207" spans="2:101" s="26" customFormat="1" ht="14.25" x14ac:dyDescent="0.3">
      <c r="B207" s="326"/>
      <c r="D207" s="203"/>
      <c r="E207" s="327"/>
      <c r="F207" s="327"/>
      <c r="G207" s="204"/>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row>
    <row r="208" spans="2:101" s="26" customFormat="1" x14ac:dyDescent="0.3">
      <c r="B208" s="326"/>
      <c r="C208" s="63"/>
      <c r="D208" s="324"/>
      <c r="E208" s="327"/>
      <c r="F208" s="327"/>
      <c r="G208" s="327"/>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row>
    <row r="209" spans="2:101" s="26" customFormat="1" ht="14.25" x14ac:dyDescent="0.3">
      <c r="B209" s="326"/>
      <c r="D209" s="203"/>
      <c r="E209" s="327"/>
      <c r="F209" s="327"/>
      <c r="G209" s="204"/>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row>
    <row r="210" spans="2:101" s="26" customFormat="1" x14ac:dyDescent="0.3">
      <c r="B210" s="326"/>
      <c r="D210" s="327"/>
      <c r="E210" s="327"/>
      <c r="F210" s="327"/>
      <c r="G210" s="328"/>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row>
    <row r="211" spans="2:101" s="26" customFormat="1" x14ac:dyDescent="0.3">
      <c r="B211" s="326"/>
      <c r="D211" s="205"/>
      <c r="E211" s="327"/>
      <c r="F211" s="327"/>
      <c r="G211" s="328"/>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row>
    <row r="212" spans="2:101" s="26" customFormat="1" x14ac:dyDescent="0.3">
      <c r="B212" s="326"/>
      <c r="D212" s="327"/>
      <c r="E212" s="327"/>
      <c r="F212" s="327"/>
      <c r="G212" s="328"/>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row>
    <row r="213" spans="2:101" s="26" customFormat="1" x14ac:dyDescent="0.3">
      <c r="B213" s="326"/>
      <c r="D213" s="327"/>
      <c r="E213" s="327"/>
      <c r="F213" s="327"/>
      <c r="G213" s="63"/>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row>
    <row r="214" spans="2:101" s="26" customFormat="1" x14ac:dyDescent="0.3">
      <c r="B214" s="326"/>
      <c r="D214" s="327"/>
      <c r="E214" s="327"/>
      <c r="F214" s="327"/>
      <c r="G214" s="63"/>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row>
    <row r="215" spans="2:101" s="26" customFormat="1" x14ac:dyDescent="0.3">
      <c r="B215" s="326"/>
      <c r="D215" s="327"/>
      <c r="E215" s="327"/>
      <c r="F215" s="327"/>
      <c r="G215" s="328"/>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row>
    <row r="216" spans="2:101" s="26" customFormat="1" x14ac:dyDescent="0.3">
      <c r="B216" s="326"/>
      <c r="D216" s="327"/>
      <c r="E216" s="327"/>
      <c r="F216" s="327"/>
      <c r="G216" s="328"/>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row>
    <row r="217" spans="2:101" s="26" customFormat="1" ht="14.65" x14ac:dyDescent="0.3">
      <c r="B217" s="321"/>
      <c r="C217" s="322"/>
      <c r="D217" s="322"/>
      <c r="E217" s="322"/>
      <c r="F217" s="322"/>
      <c r="G217" s="323"/>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row>
    <row r="218" spans="2:101" s="26" customFormat="1" x14ac:dyDescent="0.3">
      <c r="G218" s="63"/>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row>
    <row r="219" spans="2:101" s="26" customFormat="1" x14ac:dyDescent="0.3">
      <c r="B219" s="320"/>
      <c r="C219" s="324"/>
      <c r="D219" s="325"/>
      <c r="E219" s="325"/>
      <c r="F219" s="325"/>
      <c r="G219" s="324"/>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row>
    <row r="220" spans="2:101" s="26" customFormat="1" x14ac:dyDescent="0.3">
      <c r="B220" s="329"/>
      <c r="C220" s="329"/>
      <c r="D220" s="329"/>
      <c r="E220" s="329"/>
      <c r="F220" s="329"/>
      <c r="G220" s="63"/>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row>
    <row r="221" spans="2:101" s="26" customFormat="1" x14ac:dyDescent="0.3">
      <c r="B221" s="326"/>
      <c r="D221" s="208"/>
      <c r="E221" s="327"/>
      <c r="F221" s="327"/>
      <c r="G221" s="159"/>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row>
    <row r="222" spans="2:101" s="26" customFormat="1" x14ac:dyDescent="0.3">
      <c r="B222" s="326"/>
      <c r="D222" s="329"/>
      <c r="E222" s="327"/>
      <c r="F222" s="329"/>
      <c r="G222" s="63"/>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row>
    <row r="223" spans="2:101" s="26" customFormat="1" x14ac:dyDescent="0.3">
      <c r="B223" s="326"/>
      <c r="D223" s="208"/>
      <c r="E223" s="327"/>
      <c r="F223" s="327"/>
      <c r="G223" s="159"/>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row>
    <row r="224" spans="2:101" s="26" customFormat="1" x14ac:dyDescent="0.3">
      <c r="B224" s="326"/>
      <c r="D224" s="329"/>
      <c r="E224" s="327"/>
      <c r="F224" s="327"/>
      <c r="G224" s="63"/>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row>
    <row r="225" spans="2:101" s="26" customFormat="1" x14ac:dyDescent="0.3">
      <c r="B225" s="326"/>
      <c r="D225" s="208"/>
      <c r="E225" s="327"/>
      <c r="F225" s="327"/>
      <c r="G225" s="159"/>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row>
    <row r="226" spans="2:101" s="26" customFormat="1" x14ac:dyDescent="0.3">
      <c r="B226" s="326"/>
      <c r="D226" s="329"/>
      <c r="E226" s="327"/>
      <c r="F226" s="329"/>
      <c r="G226" s="63"/>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row>
    <row r="227" spans="2:101" s="26" customFormat="1" x14ac:dyDescent="0.3">
      <c r="B227" s="326"/>
      <c r="D227" s="208"/>
      <c r="E227" s="327"/>
      <c r="F227" s="327"/>
      <c r="G227" s="159"/>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row>
    <row r="228" spans="2:101" s="26" customFormat="1" x14ac:dyDescent="0.3">
      <c r="B228" s="326"/>
      <c r="E228" s="327"/>
      <c r="F228" s="327"/>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row>
    <row r="229" spans="2:101" s="26" customFormat="1" x14ac:dyDescent="0.3">
      <c r="B229" s="320"/>
      <c r="G229" s="63"/>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row>
    <row r="230" spans="2:101" s="26" customFormat="1" x14ac:dyDescent="0.3">
      <c r="B230" s="320"/>
      <c r="G230" s="63"/>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row>
    <row r="231" spans="2:101" s="26" customFormat="1" x14ac:dyDescent="0.3">
      <c r="B231" s="206"/>
      <c r="G231" s="63"/>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row>
    <row r="232" spans="2:101" s="26" customFormat="1" x14ac:dyDescent="0.3">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row>
    <row r="233" spans="2:101" s="26" customFormat="1" x14ac:dyDescent="0.3">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row>
    <row r="234" spans="2:101" s="26" customFormat="1" x14ac:dyDescent="0.3">
      <c r="B234" s="265"/>
      <c r="C234" s="265"/>
      <c r="D234" s="265"/>
      <c r="E234" s="265"/>
      <c r="F234" s="265"/>
      <c r="G234" s="265"/>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row>
    <row r="235" spans="2:101" s="26" customFormat="1" x14ac:dyDescent="0.3">
      <c r="C235" s="48"/>
      <c r="D235" s="48"/>
      <c r="E235" s="48"/>
      <c r="F235" s="48"/>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row>
    <row r="236" spans="2:101" s="26" customFormat="1" x14ac:dyDescent="0.3">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row>
    <row r="237" spans="2:101" s="26" customFormat="1" ht="14.65" x14ac:dyDescent="0.3">
      <c r="B237" s="321"/>
      <c r="C237" s="322"/>
      <c r="D237" s="322"/>
      <c r="E237" s="322"/>
      <c r="F237" s="322"/>
      <c r="G237" s="323"/>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row>
    <row r="238" spans="2:101" s="26" customFormat="1" x14ac:dyDescent="0.3">
      <c r="G238" s="63"/>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row>
    <row r="239" spans="2:101" s="26" customFormat="1" x14ac:dyDescent="0.3">
      <c r="B239" s="320"/>
      <c r="C239" s="324"/>
      <c r="D239" s="325"/>
      <c r="E239" s="325"/>
      <c r="F239" s="325"/>
      <c r="G239" s="324"/>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row>
    <row r="240" spans="2:101" s="26" customFormat="1" x14ac:dyDescent="0.3">
      <c r="B240" s="320"/>
      <c r="C240" s="324"/>
      <c r="D240" s="325"/>
      <c r="E240" s="325"/>
      <c r="F240" s="325"/>
      <c r="G240" s="324"/>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row>
    <row r="241" spans="2:101" s="32" customFormat="1" x14ac:dyDescent="0.3">
      <c r="B241" s="326"/>
      <c r="C241" s="330"/>
      <c r="D241" s="327"/>
      <c r="E241" s="213"/>
      <c r="F241" s="213"/>
      <c r="G241" s="159"/>
    </row>
    <row r="242" spans="2:101" s="32" customFormat="1" x14ac:dyDescent="0.3">
      <c r="B242" s="326"/>
      <c r="C242" s="259"/>
      <c r="D242" s="327"/>
      <c r="E242" s="213"/>
      <c r="F242" s="213"/>
      <c r="G242" s="159"/>
    </row>
    <row r="243" spans="2:101" s="32" customFormat="1" x14ac:dyDescent="0.3">
      <c r="B243" s="259"/>
      <c r="C243" s="259"/>
      <c r="D243" s="179"/>
      <c r="E243" s="213"/>
      <c r="F243" s="213"/>
      <c r="G243" s="159"/>
      <c r="H243" s="26"/>
    </row>
    <row r="244" spans="2:101" s="32" customFormat="1" x14ac:dyDescent="0.3">
      <c r="B244" s="331"/>
      <c r="D244" s="332"/>
      <c r="E244" s="332"/>
      <c r="F244" s="332"/>
      <c r="G244" s="333"/>
      <c r="H244" s="26"/>
    </row>
    <row r="245" spans="2:101" s="32" customFormat="1" x14ac:dyDescent="0.3">
      <c r="B245" s="326"/>
      <c r="C245" s="259"/>
      <c r="D245" s="327"/>
      <c r="E245" s="213"/>
      <c r="F245" s="213"/>
      <c r="G245" s="159"/>
    </row>
    <row r="246" spans="2:101" s="32" customFormat="1" x14ac:dyDescent="0.3">
      <c r="B246" s="326"/>
      <c r="C246" s="259"/>
      <c r="D246" s="327"/>
      <c r="E246" s="213"/>
      <c r="F246" s="213"/>
      <c r="G246" s="159"/>
    </row>
    <row r="247" spans="2:101" s="32" customFormat="1" x14ac:dyDescent="0.3">
      <c r="B247" s="259"/>
      <c r="C247" s="259"/>
      <c r="D247" s="179"/>
      <c r="E247" s="213"/>
      <c r="F247" s="213"/>
      <c r="G247" s="159"/>
    </row>
    <row r="248" spans="2:101" s="26" customFormat="1" x14ac:dyDescent="0.3">
      <c r="B248" s="326"/>
      <c r="D248" s="327"/>
      <c r="E248" s="327"/>
      <c r="F248" s="327"/>
      <c r="G248" s="159"/>
      <c r="H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row>
    <row r="249" spans="2:101" s="26" customFormat="1" ht="14.25" x14ac:dyDescent="0.3">
      <c r="B249" s="326"/>
      <c r="D249" s="203"/>
      <c r="E249" s="327"/>
      <c r="F249" s="327"/>
      <c r="G249" s="204"/>
      <c r="H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row>
    <row r="250" spans="2:101" s="26" customFormat="1" x14ac:dyDescent="0.3">
      <c r="B250" s="326"/>
      <c r="D250" s="327"/>
      <c r="E250" s="327"/>
      <c r="F250" s="327"/>
      <c r="G250" s="159"/>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row>
    <row r="251" spans="2:101" s="26" customFormat="1" ht="14.65" x14ac:dyDescent="0.3">
      <c r="B251" s="321"/>
      <c r="C251" s="322"/>
      <c r="D251" s="322"/>
      <c r="E251" s="322"/>
      <c r="F251" s="322"/>
      <c r="G251" s="323"/>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row>
    <row r="252" spans="2:101" s="26" customFormat="1" x14ac:dyDescent="0.3">
      <c r="G252" s="63"/>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row>
    <row r="253" spans="2:101" s="26" customFormat="1" x14ac:dyDescent="0.3">
      <c r="B253" s="320"/>
      <c r="C253" s="324"/>
      <c r="D253" s="325"/>
      <c r="E253" s="325"/>
      <c r="F253" s="325"/>
      <c r="G253" s="324"/>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row>
    <row r="254" spans="2:101" s="26" customFormat="1" x14ac:dyDescent="0.3">
      <c r="B254" s="329"/>
      <c r="C254" s="329"/>
      <c r="D254" s="329"/>
      <c r="E254" s="329"/>
      <c r="F254" s="329"/>
      <c r="G254" s="63"/>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row>
    <row r="255" spans="2:101" s="26" customFormat="1" x14ac:dyDescent="0.3">
      <c r="B255" s="334"/>
      <c r="D255" s="327"/>
      <c r="E255" s="327"/>
      <c r="F255" s="327"/>
      <c r="G255" s="159"/>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row>
    <row r="256" spans="2:101" s="26" customFormat="1" x14ac:dyDescent="0.3">
      <c r="B256" s="329"/>
      <c r="C256" s="329"/>
      <c r="D256" s="329"/>
      <c r="E256" s="329"/>
      <c r="F256" s="329"/>
      <c r="G256" s="63"/>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row>
    <row r="257" spans="2:101" s="26" customFormat="1" x14ac:dyDescent="0.3">
      <c r="B257" s="326"/>
      <c r="D257" s="208"/>
      <c r="E257" s="327"/>
      <c r="F257" s="327"/>
      <c r="G257" s="159"/>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row>
    <row r="258" spans="2:101" s="26" customFormat="1" x14ac:dyDescent="0.3">
      <c r="B258" s="326"/>
      <c r="D258" s="327"/>
      <c r="E258" s="327"/>
      <c r="F258" s="327"/>
      <c r="G258" s="159"/>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row>
    <row r="259" spans="2:101" s="26" customFormat="1" x14ac:dyDescent="0.3">
      <c r="B259" s="334"/>
      <c r="D259" s="327"/>
      <c r="E259" s="327"/>
      <c r="F259" s="327"/>
      <c r="G259" s="159"/>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row>
    <row r="260" spans="2:101" s="26" customFormat="1" x14ac:dyDescent="0.3">
      <c r="B260" s="326"/>
      <c r="D260" s="327"/>
      <c r="E260" s="327"/>
      <c r="F260" s="327"/>
      <c r="G260" s="159"/>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row>
    <row r="261" spans="2:101" s="26" customFormat="1" x14ac:dyDescent="0.3">
      <c r="B261" s="335"/>
      <c r="D261" s="327"/>
      <c r="E261" s="327"/>
      <c r="F261" s="327"/>
      <c r="G261" s="159"/>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row>
    <row r="262" spans="2:101" s="26" customFormat="1" x14ac:dyDescent="0.3">
      <c r="B262" s="330"/>
      <c r="C262" s="336"/>
      <c r="D262" s="209"/>
      <c r="E262" s="337"/>
      <c r="F262" s="337"/>
      <c r="G262" s="338"/>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row>
    <row r="263" spans="2:101" s="26" customFormat="1" x14ac:dyDescent="0.3">
      <c r="B263" s="330"/>
      <c r="C263" s="339"/>
      <c r="D263" s="339"/>
      <c r="E263" s="337"/>
      <c r="F263" s="337"/>
      <c r="G263" s="340"/>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row>
    <row r="264" spans="2:101" s="26" customFormat="1" x14ac:dyDescent="0.3">
      <c r="B264" s="330"/>
      <c r="C264" s="336"/>
      <c r="D264" s="209"/>
      <c r="E264" s="337"/>
      <c r="F264" s="337"/>
      <c r="G264" s="341"/>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row>
    <row r="265" spans="2:101" s="26" customFormat="1" x14ac:dyDescent="0.3">
      <c r="B265" s="342"/>
      <c r="C265" s="336"/>
      <c r="D265" s="336"/>
      <c r="E265" s="337"/>
      <c r="F265" s="337"/>
      <c r="G265" s="341"/>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row>
    <row r="266" spans="2:101" s="26" customFormat="1" x14ac:dyDescent="0.3">
      <c r="B266" s="342"/>
      <c r="C266" s="336"/>
      <c r="D266" s="336"/>
      <c r="E266" s="337"/>
      <c r="F266" s="337"/>
      <c r="G266" s="341"/>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row>
    <row r="267" spans="2:101" s="26" customFormat="1" x14ac:dyDescent="0.3">
      <c r="B267" s="330"/>
      <c r="C267" s="336"/>
      <c r="D267" s="209"/>
      <c r="E267" s="337"/>
      <c r="F267" s="337"/>
      <c r="G267" s="338"/>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row>
    <row r="268" spans="2:101" s="26" customFormat="1" x14ac:dyDescent="0.3">
      <c r="B268" s="330"/>
      <c r="C268" s="339"/>
      <c r="D268" s="336"/>
      <c r="E268" s="337"/>
      <c r="F268" s="337"/>
      <c r="G268" s="340"/>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row>
    <row r="269" spans="2:101" s="26" customFormat="1" x14ac:dyDescent="0.3">
      <c r="B269" s="330"/>
      <c r="C269" s="336"/>
      <c r="D269" s="209"/>
      <c r="E269" s="337"/>
      <c r="F269" s="337"/>
      <c r="G269" s="341"/>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row>
    <row r="270" spans="2:101" s="26" customFormat="1" x14ac:dyDescent="0.3">
      <c r="B270" s="330"/>
      <c r="C270" s="336"/>
      <c r="D270" s="327"/>
      <c r="E270" s="337"/>
      <c r="F270" s="337"/>
      <c r="G270" s="341"/>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row>
    <row r="271" spans="2:101" s="26" customFormat="1" x14ac:dyDescent="0.3">
      <c r="B271" s="335"/>
      <c r="D271" s="327"/>
      <c r="E271" s="327"/>
      <c r="F271" s="327"/>
      <c r="G271" s="159"/>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row>
    <row r="272" spans="2:101" s="26" customFormat="1" x14ac:dyDescent="0.3">
      <c r="B272" s="330"/>
      <c r="C272" s="336"/>
      <c r="D272" s="209"/>
      <c r="E272" s="337"/>
      <c r="F272" s="337"/>
      <c r="G272" s="338"/>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row>
    <row r="273" spans="2:101" s="26" customFormat="1" x14ac:dyDescent="0.3">
      <c r="B273" s="330"/>
      <c r="C273" s="339"/>
      <c r="D273" s="339"/>
      <c r="E273" s="337"/>
      <c r="F273" s="337"/>
      <c r="G273" s="340"/>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row>
    <row r="274" spans="2:101" s="26" customFormat="1" x14ac:dyDescent="0.3">
      <c r="B274" s="330"/>
      <c r="C274" s="336"/>
      <c r="D274" s="209"/>
      <c r="E274" s="337"/>
      <c r="F274" s="337"/>
      <c r="G274" s="341"/>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row>
    <row r="275" spans="2:101" s="26" customFormat="1" x14ac:dyDescent="0.3">
      <c r="B275" s="342"/>
      <c r="C275" s="336"/>
      <c r="D275" s="336"/>
      <c r="E275" s="337"/>
      <c r="F275" s="337"/>
      <c r="G275" s="341"/>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row>
    <row r="276" spans="2:101" s="26" customFormat="1" x14ac:dyDescent="0.3">
      <c r="B276" s="342"/>
      <c r="C276" s="336"/>
      <c r="D276" s="336"/>
      <c r="E276" s="337"/>
      <c r="F276" s="337"/>
      <c r="G276" s="341"/>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row>
    <row r="277" spans="2:101" s="26" customFormat="1" x14ac:dyDescent="0.3">
      <c r="B277" s="330"/>
      <c r="C277" s="336"/>
      <c r="D277" s="209"/>
      <c r="E277" s="337"/>
      <c r="F277" s="337"/>
      <c r="G277" s="338"/>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row>
    <row r="278" spans="2:101" s="26" customFormat="1" x14ac:dyDescent="0.3">
      <c r="B278" s="330"/>
      <c r="C278" s="339"/>
      <c r="D278" s="336"/>
      <c r="E278" s="337"/>
      <c r="F278" s="337"/>
      <c r="G278" s="340"/>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row>
    <row r="279" spans="2:101" s="26" customFormat="1" x14ac:dyDescent="0.3">
      <c r="B279" s="330"/>
      <c r="C279" s="336"/>
      <c r="D279" s="209"/>
      <c r="E279" s="337"/>
      <c r="F279" s="337"/>
      <c r="G279" s="341"/>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row>
    <row r="280" spans="2:101" s="26" customFormat="1" x14ac:dyDescent="0.3">
      <c r="B280" s="330"/>
      <c r="C280" s="339"/>
      <c r="D280" s="339"/>
      <c r="E280" s="337"/>
      <c r="F280" s="337"/>
      <c r="G280" s="340"/>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row>
    <row r="281" spans="2:101" s="26" customFormat="1" x14ac:dyDescent="0.3">
      <c r="B281" s="330"/>
      <c r="C281" s="339"/>
      <c r="D281" s="339"/>
      <c r="E281" s="337"/>
      <c r="F281" s="337"/>
      <c r="G281" s="340"/>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row>
    <row r="282" spans="2:101" s="26" customFormat="1" x14ac:dyDescent="0.3">
      <c r="B282" s="343"/>
      <c r="C282" s="336"/>
      <c r="D282" s="336"/>
      <c r="E282" s="337"/>
      <c r="F282" s="337"/>
      <c r="G282" s="341"/>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row>
    <row r="283" spans="2:101" s="26" customFormat="1" x14ac:dyDescent="0.3">
      <c r="B283" s="330"/>
      <c r="C283" s="336"/>
      <c r="D283" s="327"/>
      <c r="E283" s="337"/>
      <c r="F283" s="337"/>
      <c r="G283" s="341"/>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row>
    <row r="284" spans="2:101" s="26" customFormat="1" x14ac:dyDescent="0.3">
      <c r="B284" s="330"/>
      <c r="C284" s="336"/>
      <c r="D284" s="209"/>
      <c r="E284" s="337"/>
      <c r="F284" s="337"/>
      <c r="G284" s="341"/>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row>
    <row r="285" spans="2:101" s="26" customFormat="1" x14ac:dyDescent="0.3">
      <c r="B285" s="330"/>
      <c r="C285" s="336"/>
      <c r="D285" s="327"/>
      <c r="E285" s="337"/>
      <c r="F285" s="337"/>
      <c r="G285" s="341"/>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row>
    <row r="286" spans="2:101" s="26" customFormat="1" x14ac:dyDescent="0.3">
      <c r="B286" s="330"/>
      <c r="C286" s="336"/>
      <c r="D286" s="209"/>
      <c r="E286" s="337"/>
      <c r="F286" s="337"/>
      <c r="G286" s="341"/>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row>
    <row r="287" spans="2:101" s="26" customFormat="1" x14ac:dyDescent="0.3">
      <c r="B287" s="330"/>
      <c r="C287" s="336"/>
      <c r="D287" s="327"/>
      <c r="E287" s="337"/>
      <c r="F287" s="337"/>
      <c r="G287" s="341"/>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row>
    <row r="288" spans="2:101" s="26" customFormat="1" x14ac:dyDescent="0.3">
      <c r="B288" s="330"/>
      <c r="C288" s="336"/>
      <c r="D288" s="209"/>
      <c r="E288" s="337"/>
      <c r="F288" s="337"/>
      <c r="G288" s="341"/>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row>
    <row r="289" spans="2:101" s="26" customFormat="1" x14ac:dyDescent="0.3">
      <c r="B289" s="330"/>
      <c r="C289" s="336"/>
      <c r="D289" s="327"/>
      <c r="E289" s="337"/>
      <c r="F289" s="337"/>
      <c r="G289" s="341"/>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row>
    <row r="290" spans="2:101" s="26" customFormat="1" x14ac:dyDescent="0.3">
      <c r="B290" s="330"/>
      <c r="C290" s="336"/>
      <c r="D290" s="209"/>
      <c r="E290" s="337"/>
      <c r="F290" s="337"/>
      <c r="G290" s="341"/>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row>
    <row r="291" spans="2:101" s="26" customFormat="1" x14ac:dyDescent="0.3">
      <c r="B291" s="330"/>
      <c r="C291" s="336"/>
      <c r="D291" s="327"/>
      <c r="E291" s="337"/>
      <c r="F291" s="337"/>
      <c r="G291" s="341"/>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row>
    <row r="292" spans="2:101" s="26" customFormat="1" x14ac:dyDescent="0.3">
      <c r="B292" s="330"/>
      <c r="C292" s="336"/>
      <c r="D292" s="209"/>
      <c r="E292" s="337"/>
      <c r="F292" s="337"/>
      <c r="G292" s="341"/>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row>
    <row r="293" spans="2:101" s="26" customFormat="1" x14ac:dyDescent="0.3">
      <c r="B293" s="330"/>
      <c r="C293" s="336"/>
      <c r="D293" s="327"/>
      <c r="E293" s="337"/>
      <c r="F293" s="337"/>
      <c r="G293" s="341"/>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row>
    <row r="294" spans="2:101" s="26" customFormat="1" x14ac:dyDescent="0.3">
      <c r="B294" s="330"/>
      <c r="C294" s="336"/>
      <c r="D294" s="209"/>
      <c r="E294" s="337"/>
      <c r="F294" s="337"/>
      <c r="G294" s="341"/>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row>
    <row r="295" spans="2:101" s="26" customFormat="1" x14ac:dyDescent="0.3">
      <c r="B295" s="330"/>
      <c r="C295" s="336"/>
      <c r="D295" s="330"/>
      <c r="E295" s="337"/>
      <c r="F295" s="337"/>
      <c r="G295" s="341"/>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row>
    <row r="296" spans="2:101" s="26" customFormat="1" x14ac:dyDescent="0.3">
      <c r="B296" s="320"/>
      <c r="G296" s="63"/>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row>
    <row r="297" spans="2:101" s="26" customFormat="1" x14ac:dyDescent="0.3">
      <c r="B297" s="320"/>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row>
    <row r="298" spans="2:101" s="26" customFormat="1" x14ac:dyDescent="0.3">
      <c r="B298" s="206"/>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row>
    <row r="299" spans="2:101" s="26" customFormat="1" x14ac:dyDescent="0.3">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row>
    <row r="300" spans="2:101" s="26" customFormat="1" x14ac:dyDescent="0.3">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row>
    <row r="301" spans="2:101" s="26" customFormat="1" x14ac:dyDescent="0.3">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row>
    <row r="302" spans="2:101" s="26" customFormat="1" x14ac:dyDescent="0.3">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row>
    <row r="303" spans="2:101" s="26" customFormat="1" x14ac:dyDescent="0.3">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row>
    <row r="304" spans="2:101" s="26" customFormat="1" x14ac:dyDescent="0.3">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row>
    <row r="305" spans="15:101" s="26" customFormat="1" x14ac:dyDescent="0.3">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row>
    <row r="306" spans="15:101" s="26" customFormat="1" x14ac:dyDescent="0.3">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row>
    <row r="307" spans="15:101" s="26" customFormat="1" x14ac:dyDescent="0.3">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row>
    <row r="308" spans="15:101" s="26" customFormat="1" x14ac:dyDescent="0.3">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row>
    <row r="309" spans="15:101" s="26" customFormat="1" x14ac:dyDescent="0.3">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row>
    <row r="310" spans="15:101" s="26" customFormat="1" x14ac:dyDescent="0.3">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row>
    <row r="311" spans="15:101" s="26" customFormat="1" x14ac:dyDescent="0.3">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row>
    <row r="312" spans="15:101" s="26" customFormat="1" x14ac:dyDescent="0.3">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row>
    <row r="313" spans="15:101" s="26" customFormat="1" x14ac:dyDescent="0.3">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row>
    <row r="314" spans="15:101" s="26" customFormat="1" x14ac:dyDescent="0.3">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row>
    <row r="315" spans="15:101" s="26" customFormat="1" x14ac:dyDescent="0.3">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row>
    <row r="316" spans="15:101" s="26" customFormat="1" x14ac:dyDescent="0.3">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row>
    <row r="317" spans="15:101" s="26" customFormat="1" x14ac:dyDescent="0.3">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row>
    <row r="318" spans="15:101" s="26" customFormat="1" x14ac:dyDescent="0.3">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row>
    <row r="319" spans="15:101" s="26" customFormat="1" x14ac:dyDescent="0.3">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row>
    <row r="320" spans="15:101" s="26" customFormat="1" x14ac:dyDescent="0.3">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row>
    <row r="321" spans="15:101" s="26" customFormat="1" x14ac:dyDescent="0.3">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row>
    <row r="322" spans="15:101" s="26" customFormat="1" x14ac:dyDescent="0.3">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row>
    <row r="323" spans="15:101" s="26" customFormat="1" x14ac:dyDescent="0.3">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row>
    <row r="324" spans="15:101" s="26" customFormat="1" x14ac:dyDescent="0.3">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row>
    <row r="325" spans="15:101" s="26" customFormat="1" x14ac:dyDescent="0.3">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row>
    <row r="326" spans="15:101" s="26" customFormat="1" x14ac:dyDescent="0.3">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row>
    <row r="327" spans="15:101" s="26" customFormat="1" x14ac:dyDescent="0.3">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row>
    <row r="328" spans="15:101" s="26" customFormat="1" x14ac:dyDescent="0.3">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row>
    <row r="329" spans="15:101" s="26" customFormat="1" x14ac:dyDescent="0.3">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row>
    <row r="330" spans="15:101" s="26" customFormat="1" x14ac:dyDescent="0.3">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row>
    <row r="331" spans="15:101" s="26" customFormat="1" x14ac:dyDescent="0.3">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row>
    <row r="332" spans="15:101" s="26" customFormat="1" x14ac:dyDescent="0.3">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row>
    <row r="333" spans="15:101" s="26" customFormat="1" x14ac:dyDescent="0.3">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row>
    <row r="334" spans="15:101" s="26" customFormat="1" x14ac:dyDescent="0.3">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row>
    <row r="335" spans="15:101" s="26" customFormat="1" x14ac:dyDescent="0.3">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row>
    <row r="336" spans="15:101" s="26" customFormat="1" x14ac:dyDescent="0.3">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row>
    <row r="337" spans="15:101" s="26" customFormat="1" x14ac:dyDescent="0.3">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row>
    <row r="338" spans="15:101" s="26" customFormat="1" x14ac:dyDescent="0.3">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row>
    <row r="339" spans="15:101" s="26" customFormat="1" x14ac:dyDescent="0.3">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row>
    <row r="340" spans="15:101" s="26" customFormat="1" x14ac:dyDescent="0.3">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row>
    <row r="341" spans="15:101" s="26" customFormat="1" x14ac:dyDescent="0.3">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row>
    <row r="342" spans="15:101" s="26" customFormat="1" x14ac:dyDescent="0.3">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row>
    <row r="343" spans="15:101" s="26" customFormat="1" x14ac:dyDescent="0.3">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row>
    <row r="344" spans="15:101" s="26" customFormat="1" x14ac:dyDescent="0.3">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row>
    <row r="345" spans="15:101" s="26" customFormat="1" x14ac:dyDescent="0.3">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row>
    <row r="346" spans="15:101" s="26" customFormat="1" x14ac:dyDescent="0.3">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row>
    <row r="347" spans="15:101" s="26" customFormat="1" x14ac:dyDescent="0.3">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row>
    <row r="348" spans="15:101" s="26" customFormat="1" x14ac:dyDescent="0.3">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row>
    <row r="349" spans="15:101" s="26" customFormat="1" x14ac:dyDescent="0.3">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row>
    <row r="350" spans="15:101" s="26" customFormat="1" x14ac:dyDescent="0.3">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row>
    <row r="351" spans="15:101" s="26" customFormat="1" x14ac:dyDescent="0.3">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row>
    <row r="352" spans="15:101" s="26" customFormat="1" x14ac:dyDescent="0.3">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row>
    <row r="353" spans="15:101" s="26" customFormat="1" x14ac:dyDescent="0.3">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row>
    <row r="354" spans="15:101" s="26" customFormat="1" x14ac:dyDescent="0.3">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row>
    <row r="355" spans="15:101" s="26" customFormat="1" x14ac:dyDescent="0.3">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row>
    <row r="356" spans="15:101" s="26" customFormat="1" x14ac:dyDescent="0.3">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row>
    <row r="357" spans="15:101" s="26" customFormat="1" x14ac:dyDescent="0.3">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row>
    <row r="358" spans="15:101" s="26" customFormat="1" x14ac:dyDescent="0.3">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row>
    <row r="359" spans="15:101" s="26" customFormat="1" x14ac:dyDescent="0.3">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row>
    <row r="360" spans="15:101" s="26" customFormat="1" x14ac:dyDescent="0.3">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row>
    <row r="361" spans="15:101" s="26" customFormat="1" x14ac:dyDescent="0.3">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row>
    <row r="362" spans="15:101" s="26" customFormat="1" x14ac:dyDescent="0.3">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row>
    <row r="363" spans="15:101" s="26" customFormat="1" x14ac:dyDescent="0.3">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row>
    <row r="364" spans="15:101" s="26" customFormat="1" x14ac:dyDescent="0.3">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row>
    <row r="365" spans="15:101" s="26" customFormat="1" x14ac:dyDescent="0.3">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row>
    <row r="366" spans="15:101" s="26" customFormat="1" x14ac:dyDescent="0.3">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row>
    <row r="367" spans="15:101" s="26" customFormat="1" x14ac:dyDescent="0.3">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row>
    <row r="368" spans="15:101" s="26" customFormat="1" x14ac:dyDescent="0.3">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row>
    <row r="369" spans="15:101" s="26" customFormat="1" x14ac:dyDescent="0.3">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row>
    <row r="370" spans="15:101" s="26" customFormat="1" x14ac:dyDescent="0.3">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row>
    <row r="371" spans="15:101" s="26" customFormat="1" x14ac:dyDescent="0.3">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row>
    <row r="372" spans="15:101" s="26" customFormat="1" x14ac:dyDescent="0.3">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row>
    <row r="373" spans="15:101" s="26" customFormat="1" x14ac:dyDescent="0.3">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row>
    <row r="374" spans="15:101" s="26" customFormat="1" x14ac:dyDescent="0.3">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row>
    <row r="375" spans="15:101" s="26" customFormat="1" x14ac:dyDescent="0.3">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row>
    <row r="376" spans="15:101" s="26" customFormat="1" x14ac:dyDescent="0.3">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row>
    <row r="377" spans="15:101" s="26" customFormat="1" x14ac:dyDescent="0.3">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row>
    <row r="378" spans="15:101" s="26" customFormat="1" x14ac:dyDescent="0.3">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row>
    <row r="379" spans="15:101" s="26" customFormat="1" x14ac:dyDescent="0.3">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row>
    <row r="380" spans="15:101" s="26" customFormat="1" x14ac:dyDescent="0.3">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row>
    <row r="381" spans="15:101" s="26" customFormat="1" x14ac:dyDescent="0.3">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row>
    <row r="382" spans="15:101" s="26" customFormat="1" x14ac:dyDescent="0.3">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row>
    <row r="383" spans="15:101" s="26" customFormat="1" x14ac:dyDescent="0.3">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row>
    <row r="384" spans="15:101" s="26" customFormat="1" x14ac:dyDescent="0.3">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row>
    <row r="385" spans="15:101" s="26" customFormat="1" x14ac:dyDescent="0.3">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row>
    <row r="386" spans="15:101" s="26" customFormat="1" x14ac:dyDescent="0.3">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row>
    <row r="387" spans="15:101" s="26" customFormat="1" x14ac:dyDescent="0.3">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row>
    <row r="388" spans="15:101" s="26" customFormat="1" x14ac:dyDescent="0.3">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row>
    <row r="389" spans="15:101" s="26" customFormat="1" x14ac:dyDescent="0.3">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row>
    <row r="390" spans="15:101" s="26" customFormat="1" x14ac:dyDescent="0.3">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row>
    <row r="391" spans="15:101" s="26" customFormat="1" x14ac:dyDescent="0.3">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row>
    <row r="392" spans="15:101" s="26" customFormat="1" x14ac:dyDescent="0.3">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row>
    <row r="393" spans="15:101" s="26" customFormat="1" x14ac:dyDescent="0.3">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row>
    <row r="394" spans="15:101" s="26" customFormat="1" x14ac:dyDescent="0.3">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row>
    <row r="395" spans="15:101" s="26" customFormat="1" x14ac:dyDescent="0.3">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row>
    <row r="396" spans="15:101" s="26" customFormat="1" x14ac:dyDescent="0.3">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row>
    <row r="397" spans="15:101" s="26" customFormat="1" x14ac:dyDescent="0.3">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row>
    <row r="398" spans="15:101" s="26" customFormat="1" x14ac:dyDescent="0.3">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row>
    <row r="399" spans="15:101" s="26" customFormat="1" x14ac:dyDescent="0.3">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row>
    <row r="400" spans="15:101" s="26" customFormat="1" x14ac:dyDescent="0.3">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row>
    <row r="401" spans="15:101" s="26" customFormat="1" x14ac:dyDescent="0.3">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row>
    <row r="402" spans="15:101" s="26" customFormat="1" x14ac:dyDescent="0.3">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row>
    <row r="403" spans="15:101" s="26" customFormat="1" x14ac:dyDescent="0.3">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row>
    <row r="404" spans="15:101" s="26" customFormat="1" x14ac:dyDescent="0.3">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row>
    <row r="405" spans="15:101" s="26" customFormat="1" x14ac:dyDescent="0.3">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row>
    <row r="406" spans="15:101" s="26" customFormat="1" x14ac:dyDescent="0.3">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row>
    <row r="407" spans="15:101" s="26" customFormat="1" x14ac:dyDescent="0.3">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row>
    <row r="408" spans="15:101" s="26" customFormat="1" x14ac:dyDescent="0.3">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row>
    <row r="409" spans="15:101" s="26" customFormat="1" x14ac:dyDescent="0.3">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row>
    <row r="410" spans="15:101" s="26" customFormat="1" x14ac:dyDescent="0.3">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row>
    <row r="411" spans="15:101" s="26" customFormat="1" x14ac:dyDescent="0.3">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row>
    <row r="412" spans="15:101" s="26" customFormat="1" x14ac:dyDescent="0.3">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row>
    <row r="413" spans="15:101" s="26" customFormat="1" x14ac:dyDescent="0.3">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row>
    <row r="414" spans="15:101" s="26" customFormat="1" x14ac:dyDescent="0.3">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row>
    <row r="415" spans="15:101" s="26" customFormat="1" x14ac:dyDescent="0.3">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row>
    <row r="416" spans="15:101" s="26" customFormat="1" x14ac:dyDescent="0.3">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row>
    <row r="417" spans="15:101" s="26" customFormat="1" x14ac:dyDescent="0.3">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row>
    <row r="418" spans="15:101" s="26" customFormat="1" x14ac:dyDescent="0.3">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row>
    <row r="419" spans="15:101" s="26" customFormat="1" x14ac:dyDescent="0.3">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row>
    <row r="420" spans="15:101" s="26" customFormat="1" x14ac:dyDescent="0.3">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row>
    <row r="421" spans="15:101" s="26" customFormat="1" x14ac:dyDescent="0.3">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row>
    <row r="422" spans="15:101" s="26" customFormat="1" x14ac:dyDescent="0.3">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row>
    <row r="423" spans="15:101" s="26" customFormat="1" x14ac:dyDescent="0.3">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row>
    <row r="424" spans="15:101" s="26" customFormat="1" x14ac:dyDescent="0.3">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row>
    <row r="425" spans="15:101" s="26" customFormat="1" x14ac:dyDescent="0.3">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row>
    <row r="426" spans="15:101" s="26" customFormat="1" x14ac:dyDescent="0.3">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row>
    <row r="427" spans="15:101" s="26" customFormat="1" x14ac:dyDescent="0.3">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row>
    <row r="428" spans="15:101" s="26" customFormat="1" x14ac:dyDescent="0.3">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row>
    <row r="429" spans="15:101" s="26" customFormat="1" x14ac:dyDescent="0.3">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row>
    <row r="430" spans="15:101" s="26" customFormat="1" x14ac:dyDescent="0.3">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row>
    <row r="431" spans="15:101" s="26" customFormat="1" x14ac:dyDescent="0.3">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row>
    <row r="432" spans="15:101" s="26" customFormat="1" x14ac:dyDescent="0.3">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row>
    <row r="433" spans="15:101" s="26" customFormat="1" x14ac:dyDescent="0.3">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row>
    <row r="434" spans="15:101" s="26" customFormat="1" x14ac:dyDescent="0.3">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row>
    <row r="435" spans="15:101" s="26" customFormat="1" x14ac:dyDescent="0.3">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row>
    <row r="436" spans="15:101" s="26" customFormat="1" x14ac:dyDescent="0.3">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row>
    <row r="437" spans="15:101" s="26" customFormat="1" x14ac:dyDescent="0.3">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row>
    <row r="438" spans="15:101" s="26" customFormat="1" x14ac:dyDescent="0.3">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row>
    <row r="439" spans="15:101" s="26" customFormat="1" x14ac:dyDescent="0.3">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row>
    <row r="440" spans="15:101" s="26" customFormat="1" x14ac:dyDescent="0.3">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row>
    <row r="441" spans="15:101" s="26" customFormat="1" x14ac:dyDescent="0.3">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row>
    <row r="442" spans="15:101" s="26" customFormat="1" x14ac:dyDescent="0.3">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row>
    <row r="443" spans="15:101" s="26" customFormat="1" x14ac:dyDescent="0.3">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row>
    <row r="444" spans="15:101" s="26" customFormat="1" x14ac:dyDescent="0.3">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row>
    <row r="445" spans="15:101" s="26" customFormat="1" x14ac:dyDescent="0.3">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row>
    <row r="446" spans="15:101" s="26" customFormat="1" x14ac:dyDescent="0.3">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row>
    <row r="447" spans="15:101" s="26" customFormat="1" x14ac:dyDescent="0.3">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row>
    <row r="448" spans="15:101" s="26" customFormat="1" x14ac:dyDescent="0.3">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row>
    <row r="449" spans="15:101" s="26" customFormat="1" x14ac:dyDescent="0.3">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row>
    <row r="450" spans="15:101" s="26" customFormat="1" x14ac:dyDescent="0.3">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row>
    <row r="451" spans="15:101" s="26" customFormat="1" x14ac:dyDescent="0.3">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row>
    <row r="452" spans="15:101" s="26" customFormat="1" x14ac:dyDescent="0.3">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row>
    <row r="453" spans="15:101" s="26" customFormat="1" x14ac:dyDescent="0.3">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row>
    <row r="454" spans="15:101" s="26" customFormat="1" x14ac:dyDescent="0.3">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row>
    <row r="455" spans="15:101" s="26" customFormat="1" x14ac:dyDescent="0.3">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row>
    <row r="456" spans="15:101" s="26" customFormat="1" x14ac:dyDescent="0.3">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row>
    <row r="457" spans="15:101" s="26" customFormat="1" x14ac:dyDescent="0.3">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row>
    <row r="458" spans="15:101" s="26" customFormat="1" x14ac:dyDescent="0.3">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row>
    <row r="459" spans="15:101" s="26" customFormat="1" x14ac:dyDescent="0.3">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row>
    <row r="460" spans="15:101" s="26" customFormat="1" x14ac:dyDescent="0.3">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row>
    <row r="461" spans="15:101" s="26" customFormat="1" x14ac:dyDescent="0.3">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row>
    <row r="462" spans="15:101" s="26" customFormat="1" x14ac:dyDescent="0.3">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row>
    <row r="463" spans="15:101" s="26" customFormat="1" x14ac:dyDescent="0.3">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row>
    <row r="464" spans="15:101" s="26" customFormat="1" x14ac:dyDescent="0.3">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row>
    <row r="465" spans="15:101" s="26" customFormat="1" x14ac:dyDescent="0.3">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row>
    <row r="466" spans="15:101" s="26" customFormat="1" x14ac:dyDescent="0.3">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row>
    <row r="467" spans="15:101" s="26" customFormat="1" x14ac:dyDescent="0.3">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row>
    <row r="468" spans="15:101" s="26" customFormat="1" x14ac:dyDescent="0.3">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row>
    <row r="469" spans="15:101" s="26" customFormat="1" x14ac:dyDescent="0.3">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row>
    <row r="470" spans="15:101" s="26" customFormat="1" x14ac:dyDescent="0.3">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row>
    <row r="471" spans="15:101" s="26" customFormat="1" x14ac:dyDescent="0.3">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row>
    <row r="472" spans="15:101" s="26" customFormat="1" x14ac:dyDescent="0.3">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row>
    <row r="473" spans="15:101" s="26" customFormat="1" x14ac:dyDescent="0.3">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row>
    <row r="474" spans="15:101" s="26" customFormat="1" x14ac:dyDescent="0.3">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row>
    <row r="475" spans="15:101" s="26" customFormat="1" x14ac:dyDescent="0.3">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row>
    <row r="476" spans="15:101" s="26" customFormat="1" x14ac:dyDescent="0.3">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row>
    <row r="477" spans="15:101" s="26" customFormat="1" x14ac:dyDescent="0.3">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row>
    <row r="478" spans="15:101" s="26" customFormat="1" x14ac:dyDescent="0.3">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row>
    <row r="479" spans="15:101" s="26" customFormat="1" x14ac:dyDescent="0.3">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row>
    <row r="480" spans="15:101" s="26" customFormat="1" x14ac:dyDescent="0.3">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row>
    <row r="481" spans="15:101" s="26" customFormat="1" x14ac:dyDescent="0.3">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row>
    <row r="482" spans="15:101" s="26" customFormat="1" x14ac:dyDescent="0.3">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row>
    <row r="483" spans="15:101" s="26" customFormat="1" x14ac:dyDescent="0.3">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row>
    <row r="484" spans="15:101" s="26" customFormat="1" x14ac:dyDescent="0.3">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row>
    <row r="485" spans="15:101" s="26" customFormat="1" x14ac:dyDescent="0.3">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row>
    <row r="486" spans="15:101" s="26" customFormat="1" x14ac:dyDescent="0.3">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row>
    <row r="487" spans="15:101" s="26" customFormat="1" x14ac:dyDescent="0.3">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row>
    <row r="488" spans="15:101" s="26" customFormat="1" x14ac:dyDescent="0.3">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row>
    <row r="489" spans="15:101" s="26" customFormat="1" x14ac:dyDescent="0.3">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row>
    <row r="490" spans="15:101" s="26" customFormat="1" x14ac:dyDescent="0.3">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row>
    <row r="491" spans="15:101" s="26" customFormat="1" x14ac:dyDescent="0.3">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row>
    <row r="492" spans="15:101" s="26" customFormat="1" x14ac:dyDescent="0.3">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row>
    <row r="493" spans="15:101" s="26" customFormat="1" x14ac:dyDescent="0.3">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row>
    <row r="494" spans="15:101" s="26" customFormat="1" x14ac:dyDescent="0.3">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row>
    <row r="495" spans="15:101" s="26" customFormat="1" x14ac:dyDescent="0.3">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row>
    <row r="496" spans="15:101" s="26" customFormat="1" x14ac:dyDescent="0.3">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row>
    <row r="497" spans="15:101" s="26" customFormat="1" x14ac:dyDescent="0.3">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row>
    <row r="498" spans="15:101" s="26" customFormat="1" x14ac:dyDescent="0.3">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row>
    <row r="499" spans="15:101" s="26" customFormat="1" x14ac:dyDescent="0.3">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row>
    <row r="500" spans="15:101" s="26" customFormat="1" x14ac:dyDescent="0.3">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row>
    <row r="501" spans="15:101" s="26" customFormat="1" x14ac:dyDescent="0.3">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row>
    <row r="502" spans="15:101" s="26" customFormat="1" x14ac:dyDescent="0.3">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row>
    <row r="503" spans="15:101" s="26" customFormat="1" x14ac:dyDescent="0.3">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row>
    <row r="504" spans="15:101" s="26" customFormat="1" x14ac:dyDescent="0.3">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row>
    <row r="505" spans="15:101" s="26" customFormat="1" x14ac:dyDescent="0.3">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row>
    <row r="506" spans="15:101" s="26" customFormat="1" x14ac:dyDescent="0.3">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row>
    <row r="507" spans="15:101" s="26" customFormat="1" x14ac:dyDescent="0.3">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row>
    <row r="508" spans="15:101" s="26" customFormat="1" x14ac:dyDescent="0.3">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row>
    <row r="509" spans="15:101" s="26" customFormat="1" x14ac:dyDescent="0.3">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row>
    <row r="510" spans="15:101" s="26" customFormat="1" x14ac:dyDescent="0.3">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row>
    <row r="511" spans="15:101" s="26" customFormat="1" x14ac:dyDescent="0.3">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row>
    <row r="512" spans="15:101" s="26" customFormat="1" x14ac:dyDescent="0.3">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row>
    <row r="513" spans="15:101" s="26" customFormat="1" x14ac:dyDescent="0.3">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row>
    <row r="514" spans="15:101" s="26" customFormat="1" x14ac:dyDescent="0.3">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row>
    <row r="515" spans="15:101" s="26" customFormat="1" x14ac:dyDescent="0.3">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row>
    <row r="516" spans="15:101" s="26" customFormat="1" x14ac:dyDescent="0.3">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row>
    <row r="517" spans="15:101" s="26" customFormat="1" x14ac:dyDescent="0.3">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row>
    <row r="518" spans="15:101" s="26" customFormat="1" x14ac:dyDescent="0.3">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row>
    <row r="519" spans="15:101" s="26" customFormat="1" x14ac:dyDescent="0.3">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row>
    <row r="520" spans="15:101" s="26" customFormat="1" x14ac:dyDescent="0.3">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row>
    <row r="521" spans="15:101" s="26" customFormat="1" x14ac:dyDescent="0.3">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row>
    <row r="522" spans="15:101" s="26" customFormat="1" x14ac:dyDescent="0.3">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row>
    <row r="523" spans="15:101" s="26" customFormat="1" x14ac:dyDescent="0.3">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row>
    <row r="524" spans="15:101" s="26" customFormat="1" x14ac:dyDescent="0.3">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row>
    <row r="525" spans="15:101" s="26" customFormat="1" x14ac:dyDescent="0.3">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row>
    <row r="526" spans="15:101" s="26" customFormat="1" x14ac:dyDescent="0.3">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row>
    <row r="527" spans="15:101" s="26" customFormat="1" x14ac:dyDescent="0.3">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row>
    <row r="528" spans="15:101" s="26" customFormat="1" x14ac:dyDescent="0.3">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row>
    <row r="529" spans="15:101" s="26" customFormat="1" x14ac:dyDescent="0.3">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row>
    <row r="530" spans="15:101" s="26" customFormat="1" x14ac:dyDescent="0.3">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row>
    <row r="531" spans="15:101" s="26" customFormat="1" x14ac:dyDescent="0.3">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row>
    <row r="532" spans="15:101" s="26" customFormat="1" x14ac:dyDescent="0.3">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row>
    <row r="533" spans="15:101" s="26" customFormat="1" x14ac:dyDescent="0.3">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row>
    <row r="534" spans="15:101" s="26" customFormat="1" x14ac:dyDescent="0.3">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row>
    <row r="535" spans="15:101" s="26" customFormat="1" x14ac:dyDescent="0.3">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row>
    <row r="536" spans="15:101" s="26" customFormat="1" x14ac:dyDescent="0.3">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row>
    <row r="537" spans="15:101" s="26" customFormat="1" x14ac:dyDescent="0.3">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row>
    <row r="538" spans="15:101" s="26" customFormat="1" x14ac:dyDescent="0.3">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row>
    <row r="539" spans="15:101" s="26" customFormat="1" x14ac:dyDescent="0.3">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row>
    <row r="540" spans="15:101" s="26" customFormat="1" x14ac:dyDescent="0.3">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row>
    <row r="541" spans="15:101" s="26" customFormat="1" x14ac:dyDescent="0.3">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row>
    <row r="542" spans="15:101" s="26" customFormat="1" x14ac:dyDescent="0.3">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row>
    <row r="543" spans="15:101" s="26" customFormat="1" x14ac:dyDescent="0.3">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row>
    <row r="544" spans="15:101" s="26" customFormat="1" x14ac:dyDescent="0.3">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row>
    <row r="545" spans="15:101" s="26" customFormat="1" x14ac:dyDescent="0.3">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row>
    <row r="546" spans="15:101" s="26" customFormat="1" x14ac:dyDescent="0.3">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row>
    <row r="547" spans="15:101" s="26" customFormat="1" x14ac:dyDescent="0.3">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row>
    <row r="548" spans="15:101" s="26" customFormat="1" x14ac:dyDescent="0.3">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row>
    <row r="549" spans="15:101" s="26" customFormat="1" x14ac:dyDescent="0.3">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row>
    <row r="550" spans="15:101" s="26" customFormat="1" x14ac:dyDescent="0.3">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row>
    <row r="551" spans="15:101" s="26" customFormat="1" x14ac:dyDescent="0.3">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row>
    <row r="552" spans="15:101" s="26" customFormat="1" x14ac:dyDescent="0.3">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row>
    <row r="553" spans="15:101" s="26" customFormat="1" x14ac:dyDescent="0.3">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row>
    <row r="554" spans="15:101" s="26" customFormat="1" x14ac:dyDescent="0.3">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row>
    <row r="555" spans="15:101" s="26" customFormat="1" x14ac:dyDescent="0.3">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row>
    <row r="556" spans="15:101" s="26" customFormat="1" x14ac:dyDescent="0.3">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row>
    <row r="557" spans="15:101" s="26" customFormat="1" x14ac:dyDescent="0.3">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row>
    <row r="558" spans="15:101" s="26" customFormat="1" x14ac:dyDescent="0.3">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row>
    <row r="559" spans="15:101" s="26" customFormat="1" x14ac:dyDescent="0.3">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row>
    <row r="560" spans="15:101" s="26" customFormat="1" x14ac:dyDescent="0.3">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row>
    <row r="561" spans="15:101" s="26" customFormat="1" x14ac:dyDescent="0.3">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row>
    <row r="562" spans="15:101" s="26" customFormat="1" x14ac:dyDescent="0.3">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row>
    <row r="563" spans="15:101" s="26" customFormat="1" x14ac:dyDescent="0.3">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row>
    <row r="564" spans="15:101" s="26" customFormat="1" x14ac:dyDescent="0.3">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row>
    <row r="565" spans="15:101" s="26" customFormat="1" x14ac:dyDescent="0.3">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row>
    <row r="566" spans="15:101" s="26" customFormat="1" x14ac:dyDescent="0.3">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row>
    <row r="567" spans="15:101" s="26" customFormat="1" x14ac:dyDescent="0.3">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row>
    <row r="568" spans="15:101" s="26" customFormat="1" x14ac:dyDescent="0.3">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row>
    <row r="569" spans="15:101" s="26" customFormat="1" x14ac:dyDescent="0.3">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row>
    <row r="570" spans="15:101" s="26" customFormat="1" x14ac:dyDescent="0.3">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row>
    <row r="571" spans="15:101" s="26" customFormat="1" x14ac:dyDescent="0.3">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row>
    <row r="572" spans="15:101" s="26" customFormat="1" x14ac:dyDescent="0.3">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row>
    <row r="573" spans="15:101" s="26" customFormat="1" x14ac:dyDescent="0.3">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row>
    <row r="574" spans="15:101" s="26" customFormat="1" x14ac:dyDescent="0.3">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row>
    <row r="575" spans="15:101" s="26" customFormat="1" x14ac:dyDescent="0.3">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row>
    <row r="576" spans="15:101" s="26" customFormat="1" x14ac:dyDescent="0.3">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row>
    <row r="577" spans="15:101" s="26" customFormat="1" x14ac:dyDescent="0.3">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row>
    <row r="578" spans="15:101" s="26" customFormat="1" x14ac:dyDescent="0.3">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row>
    <row r="579" spans="15:101" s="26" customFormat="1" x14ac:dyDescent="0.3">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row>
    <row r="580" spans="15:101" s="26" customFormat="1" x14ac:dyDescent="0.3">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row>
    <row r="581" spans="15:101" s="26" customFormat="1" x14ac:dyDescent="0.3">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row>
    <row r="582" spans="15:101" s="26" customFormat="1" x14ac:dyDescent="0.3">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row>
    <row r="583" spans="15:101" s="26" customFormat="1" x14ac:dyDescent="0.3">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row>
    <row r="584" spans="15:101" s="26" customFormat="1" x14ac:dyDescent="0.3">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row>
    <row r="585" spans="15:101" s="26" customFormat="1" x14ac:dyDescent="0.3">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row>
    <row r="586" spans="15:101" s="26" customFormat="1" x14ac:dyDescent="0.3">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row>
    <row r="587" spans="15:101" s="26" customFormat="1" x14ac:dyDescent="0.3">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row>
    <row r="588" spans="15:101" s="26" customFormat="1" x14ac:dyDescent="0.3">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row>
    <row r="589" spans="15:101" s="26" customFormat="1" x14ac:dyDescent="0.3">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row>
    <row r="590" spans="15:101" s="26" customFormat="1" x14ac:dyDescent="0.3">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row>
    <row r="591" spans="15:101" s="26" customFormat="1" x14ac:dyDescent="0.3">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row>
    <row r="592" spans="15:101" s="26" customFormat="1" x14ac:dyDescent="0.3">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row>
    <row r="593" spans="15:101" s="26" customFormat="1" x14ac:dyDescent="0.3">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row>
    <row r="594" spans="15:101" s="26" customFormat="1" x14ac:dyDescent="0.3">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row>
    <row r="595" spans="15:101" s="26" customFormat="1" x14ac:dyDescent="0.3">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row>
    <row r="596" spans="15:101" s="26" customFormat="1" x14ac:dyDescent="0.3">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row>
    <row r="597" spans="15:101" s="26" customFormat="1" x14ac:dyDescent="0.3">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row>
    <row r="598" spans="15:101" s="26" customFormat="1" x14ac:dyDescent="0.3">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row>
    <row r="599" spans="15:101" s="26" customFormat="1" x14ac:dyDescent="0.3">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row>
    <row r="600" spans="15:101" s="26" customFormat="1" x14ac:dyDescent="0.3">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row>
    <row r="601" spans="15:101" s="26" customFormat="1" x14ac:dyDescent="0.3">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row>
    <row r="602" spans="15:101" s="26" customFormat="1" x14ac:dyDescent="0.3">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row>
    <row r="603" spans="15:101" s="26" customFormat="1" x14ac:dyDescent="0.3">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row>
    <row r="604" spans="15:101" s="26" customFormat="1" x14ac:dyDescent="0.3">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row>
    <row r="605" spans="15:101" s="26" customFormat="1" x14ac:dyDescent="0.3">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row>
    <row r="606" spans="15:101" s="26" customFormat="1" x14ac:dyDescent="0.3">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row>
    <row r="607" spans="15:101" s="26" customFormat="1" x14ac:dyDescent="0.3">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row>
    <row r="608" spans="15:101" s="26" customFormat="1" x14ac:dyDescent="0.3">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row>
    <row r="609" spans="15:101" s="26" customFormat="1" x14ac:dyDescent="0.3">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row>
    <row r="610" spans="15:101" s="26" customFormat="1" x14ac:dyDescent="0.3">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row>
    <row r="611" spans="15:101" s="26" customFormat="1" x14ac:dyDescent="0.3">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row>
    <row r="612" spans="15:101" s="26" customFormat="1" x14ac:dyDescent="0.3">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row>
    <row r="613" spans="15:101" s="26" customFormat="1" x14ac:dyDescent="0.3">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row>
    <row r="614" spans="15:101" s="26" customFormat="1" x14ac:dyDescent="0.3">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row>
    <row r="615" spans="15:101" s="26" customFormat="1" x14ac:dyDescent="0.3">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row>
    <row r="616" spans="15:101" s="26" customFormat="1" x14ac:dyDescent="0.3">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row>
    <row r="617" spans="15:101" s="26" customFormat="1" x14ac:dyDescent="0.3">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row>
    <row r="618" spans="15:101" s="26" customFormat="1" x14ac:dyDescent="0.3">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row>
    <row r="619" spans="15:101" s="26" customFormat="1" x14ac:dyDescent="0.3">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row>
    <row r="620" spans="15:101" s="26" customFormat="1" x14ac:dyDescent="0.3">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row>
    <row r="621" spans="15:101" s="26" customFormat="1" x14ac:dyDescent="0.3">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row>
    <row r="622" spans="15:101" s="26" customFormat="1" x14ac:dyDescent="0.3">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row>
    <row r="623" spans="15:101" s="26" customFormat="1" x14ac:dyDescent="0.3">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row>
    <row r="624" spans="15:101" s="26" customFormat="1" x14ac:dyDescent="0.3">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row>
    <row r="625" spans="15:101" s="26" customFormat="1" x14ac:dyDescent="0.3">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row>
    <row r="626" spans="15:101" s="26" customFormat="1" x14ac:dyDescent="0.3">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row>
    <row r="627" spans="15:101" s="26" customFormat="1" x14ac:dyDescent="0.3">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row>
    <row r="628" spans="15:101" s="26" customFormat="1" x14ac:dyDescent="0.3">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row>
    <row r="629" spans="15:101" s="26" customFormat="1" x14ac:dyDescent="0.3">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row>
    <row r="630" spans="15:101" s="26" customFormat="1" x14ac:dyDescent="0.3">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row>
    <row r="631" spans="15:101" s="26" customFormat="1" x14ac:dyDescent="0.3">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row>
    <row r="632" spans="15:101" s="26" customFormat="1" x14ac:dyDescent="0.3">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row>
    <row r="633" spans="15:101" s="26" customFormat="1" x14ac:dyDescent="0.3">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row>
    <row r="634" spans="15:101" s="26" customFormat="1" x14ac:dyDescent="0.3">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row>
    <row r="635" spans="15:101" s="26" customFormat="1" x14ac:dyDescent="0.3">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row>
    <row r="636" spans="15:101" s="26" customFormat="1" x14ac:dyDescent="0.3">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row>
    <row r="637" spans="15:101" s="26" customFormat="1" x14ac:dyDescent="0.3">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row>
    <row r="638" spans="15:101" s="26" customFormat="1" x14ac:dyDescent="0.3">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row>
    <row r="639" spans="15:101" s="26" customFormat="1" x14ac:dyDescent="0.3">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row>
    <row r="640" spans="15:101" s="26" customFormat="1" x14ac:dyDescent="0.3">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row>
    <row r="641" spans="15:101" s="26" customFormat="1" x14ac:dyDescent="0.3">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row>
    <row r="642" spans="15:101" s="26" customFormat="1" x14ac:dyDescent="0.3">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row>
    <row r="643" spans="15:101" s="26" customFormat="1" x14ac:dyDescent="0.3">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row>
    <row r="644" spans="15:101" s="26" customFormat="1" x14ac:dyDescent="0.3">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row>
    <row r="645" spans="15:101" s="26" customFormat="1" x14ac:dyDescent="0.3">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row>
    <row r="646" spans="15:101" s="26" customFormat="1" x14ac:dyDescent="0.3">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row>
    <row r="647" spans="15:101" s="26" customFormat="1" x14ac:dyDescent="0.3">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row>
    <row r="648" spans="15:101" s="26" customFormat="1" x14ac:dyDescent="0.3">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row>
    <row r="649" spans="15:101" s="26" customFormat="1" x14ac:dyDescent="0.3">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row>
    <row r="650" spans="15:101" s="26" customFormat="1" x14ac:dyDescent="0.3">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row>
    <row r="651" spans="15:101" s="26" customFormat="1" x14ac:dyDescent="0.3">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row>
    <row r="652" spans="15:101" s="26" customFormat="1" x14ac:dyDescent="0.3">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row>
    <row r="653" spans="15:101" s="26" customFormat="1" x14ac:dyDescent="0.3">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row>
    <row r="654" spans="15:101" s="26" customFormat="1" x14ac:dyDescent="0.3">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row>
    <row r="655" spans="15:101" s="26" customFormat="1" x14ac:dyDescent="0.3">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row>
    <row r="656" spans="15:101" s="26" customFormat="1" x14ac:dyDescent="0.3">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row>
    <row r="657" spans="15:101" s="26" customFormat="1" x14ac:dyDescent="0.3">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row>
    <row r="658" spans="15:101" s="26" customFormat="1" x14ac:dyDescent="0.3">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row>
    <row r="659" spans="15:101" s="26" customFormat="1" x14ac:dyDescent="0.3">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row>
    <row r="660" spans="15:101" s="26" customFormat="1" x14ac:dyDescent="0.3">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row>
    <row r="661" spans="15:101" s="26" customFormat="1" x14ac:dyDescent="0.3">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row>
    <row r="662" spans="15:101" s="26" customFormat="1" x14ac:dyDescent="0.3">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row>
    <row r="663" spans="15:101" s="26" customFormat="1" x14ac:dyDescent="0.3">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c r="CT663" s="32"/>
      <c r="CU663" s="32"/>
      <c r="CV663" s="32"/>
      <c r="CW663" s="32"/>
    </row>
    <row r="664" spans="15:101" s="26" customFormat="1" x14ac:dyDescent="0.3">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c r="CT664" s="32"/>
      <c r="CU664" s="32"/>
      <c r="CV664" s="32"/>
      <c r="CW664" s="32"/>
    </row>
    <row r="665" spans="15:101" s="26" customFormat="1" x14ac:dyDescent="0.3">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row>
    <row r="666" spans="15:101" s="26" customFormat="1" x14ac:dyDescent="0.3">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row>
    <row r="667" spans="15:101" s="26" customFormat="1" x14ac:dyDescent="0.3">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row>
    <row r="668" spans="15:101" s="26" customFormat="1" x14ac:dyDescent="0.3">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row>
    <row r="669" spans="15:101" s="26" customFormat="1" x14ac:dyDescent="0.3">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row>
    <row r="670" spans="15:101" s="26" customFormat="1" x14ac:dyDescent="0.3">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row>
    <row r="671" spans="15:101" s="26" customFormat="1" x14ac:dyDescent="0.3">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row>
    <row r="672" spans="15:101" s="26" customFormat="1" x14ac:dyDescent="0.3">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row>
    <row r="673" spans="15:101" s="26" customFormat="1" x14ac:dyDescent="0.3">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row>
    <row r="674" spans="15:101" s="26" customFormat="1" x14ac:dyDescent="0.3">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row>
    <row r="675" spans="15:101" s="26" customFormat="1" x14ac:dyDescent="0.3">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row>
    <row r="676" spans="15:101" s="26" customFormat="1" x14ac:dyDescent="0.3">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row>
    <row r="677" spans="15:101" s="26" customFormat="1" x14ac:dyDescent="0.3">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row>
    <row r="678" spans="15:101" s="26" customFormat="1" x14ac:dyDescent="0.3">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row>
    <row r="679" spans="15:101" s="26" customFormat="1" x14ac:dyDescent="0.3">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row>
    <row r="680" spans="15:101" s="26" customFormat="1" x14ac:dyDescent="0.3">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row>
    <row r="681" spans="15:101" s="26" customFormat="1" x14ac:dyDescent="0.3">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row>
    <row r="682" spans="15:101" s="26" customFormat="1" x14ac:dyDescent="0.3">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row>
    <row r="683" spans="15:101" s="26" customFormat="1" x14ac:dyDescent="0.3">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row>
    <row r="684" spans="15:101" s="26" customFormat="1" x14ac:dyDescent="0.3">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row>
    <row r="685" spans="15:101" s="26" customFormat="1" x14ac:dyDescent="0.3">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row>
    <row r="686" spans="15:101" s="26" customFormat="1" x14ac:dyDescent="0.3">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row>
    <row r="687" spans="15:101" s="26" customFormat="1" x14ac:dyDescent="0.3">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row>
    <row r="688" spans="15:101" s="26" customFormat="1" x14ac:dyDescent="0.3">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row>
    <row r="689" spans="15:101" s="26" customFormat="1" x14ac:dyDescent="0.3">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row>
    <row r="690" spans="15:101" s="26" customFormat="1" x14ac:dyDescent="0.3">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row>
    <row r="691" spans="15:101" s="26" customFormat="1" x14ac:dyDescent="0.3">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row>
    <row r="692" spans="15:101" s="26" customFormat="1" x14ac:dyDescent="0.3">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row>
    <row r="693" spans="15:101" s="26" customFormat="1" x14ac:dyDescent="0.3">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row>
    <row r="694" spans="15:101" s="26" customFormat="1" x14ac:dyDescent="0.3">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row>
    <row r="695" spans="15:101" s="26" customFormat="1" x14ac:dyDescent="0.3">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row>
    <row r="696" spans="15:101" s="26" customFormat="1" x14ac:dyDescent="0.3">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row>
    <row r="697" spans="15:101" s="26" customFormat="1" x14ac:dyDescent="0.3">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row>
    <row r="698" spans="15:101" s="26" customFormat="1" x14ac:dyDescent="0.3">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row>
    <row r="699" spans="15:101" s="26" customFormat="1" x14ac:dyDescent="0.3">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row>
    <row r="700" spans="15:101" s="26" customFormat="1" x14ac:dyDescent="0.3">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row>
    <row r="701" spans="15:101" s="26" customFormat="1" x14ac:dyDescent="0.3">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row>
    <row r="702" spans="15:101" s="26" customFormat="1" x14ac:dyDescent="0.3">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row>
    <row r="703" spans="15:101" s="26" customFormat="1" x14ac:dyDescent="0.3">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row>
    <row r="704" spans="15:101" s="26" customFormat="1" x14ac:dyDescent="0.3">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row>
    <row r="705" spans="15:101" s="26" customFormat="1" x14ac:dyDescent="0.3">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row>
    <row r="706" spans="15:101" s="26" customFormat="1" x14ac:dyDescent="0.3">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row>
    <row r="707" spans="15:101" s="26" customFormat="1" x14ac:dyDescent="0.3">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row>
    <row r="708" spans="15:101" s="26" customFormat="1" x14ac:dyDescent="0.3">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row>
    <row r="709" spans="15:101" s="26" customFormat="1" x14ac:dyDescent="0.3">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row>
    <row r="710" spans="15:101" s="26" customFormat="1" x14ac:dyDescent="0.3">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row>
    <row r="711" spans="15:101" s="26" customFormat="1" x14ac:dyDescent="0.3">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row>
    <row r="712" spans="15:101" s="26" customFormat="1" x14ac:dyDescent="0.3">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row>
    <row r="713" spans="15:101" s="26" customFormat="1" x14ac:dyDescent="0.3">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row>
    <row r="714" spans="15:101" s="26" customFormat="1" x14ac:dyDescent="0.3">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row>
    <row r="715" spans="15:101" s="26" customFormat="1" x14ac:dyDescent="0.3">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row>
    <row r="716" spans="15:101" s="26" customFormat="1" x14ac:dyDescent="0.3">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row>
    <row r="717" spans="15:101" s="26" customFormat="1" x14ac:dyDescent="0.3">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row>
    <row r="718" spans="15:101" s="26" customFormat="1" x14ac:dyDescent="0.3">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row>
    <row r="719" spans="15:101" s="26" customFormat="1" x14ac:dyDescent="0.3">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row>
    <row r="720" spans="15:101" s="26" customFormat="1" x14ac:dyDescent="0.3">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row>
    <row r="721" spans="15:101" s="26" customFormat="1" x14ac:dyDescent="0.3">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row>
    <row r="722" spans="15:101" s="26" customFormat="1" x14ac:dyDescent="0.3">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row>
    <row r="723" spans="15:101" s="26" customFormat="1" x14ac:dyDescent="0.3">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row>
    <row r="724" spans="15:101" s="26" customFormat="1" x14ac:dyDescent="0.3">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row>
    <row r="725" spans="15:101" s="26" customFormat="1" x14ac:dyDescent="0.3">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row>
    <row r="726" spans="15:101" s="26" customFormat="1" x14ac:dyDescent="0.3">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row>
    <row r="727" spans="15:101" s="26" customFormat="1" x14ac:dyDescent="0.3">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row>
    <row r="728" spans="15:101" s="26" customFormat="1" x14ac:dyDescent="0.3">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row>
    <row r="729" spans="15:101" s="26" customFormat="1" x14ac:dyDescent="0.3">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row>
    <row r="730" spans="15:101" s="26" customFormat="1" x14ac:dyDescent="0.3">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row>
    <row r="731" spans="15:101" s="26" customFormat="1" x14ac:dyDescent="0.3">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row>
    <row r="732" spans="15:101" s="26" customFormat="1" x14ac:dyDescent="0.3">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row>
    <row r="733" spans="15:101" s="26" customFormat="1" x14ac:dyDescent="0.3">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row>
    <row r="734" spans="15:101" s="26" customFormat="1" x14ac:dyDescent="0.3">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row>
    <row r="735" spans="15:101" s="26" customFormat="1" x14ac:dyDescent="0.3">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row>
    <row r="736" spans="15:101" s="26" customFormat="1" x14ac:dyDescent="0.3">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row>
    <row r="737" spans="15:101" s="26" customFormat="1" x14ac:dyDescent="0.3">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row>
    <row r="738" spans="15:101" s="26" customFormat="1" x14ac:dyDescent="0.3">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row>
    <row r="739" spans="15:101" s="26" customFormat="1" x14ac:dyDescent="0.3">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row>
    <row r="740" spans="15:101" s="26" customFormat="1" x14ac:dyDescent="0.3">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row>
    <row r="741" spans="15:101" s="26" customFormat="1" x14ac:dyDescent="0.3">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row>
    <row r="742" spans="15:101" s="26" customFormat="1" x14ac:dyDescent="0.3">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row>
    <row r="743" spans="15:101" s="26" customFormat="1" x14ac:dyDescent="0.3">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row>
    <row r="744" spans="15:101" s="26" customFormat="1" x14ac:dyDescent="0.3">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row>
    <row r="745" spans="15:101" s="26" customFormat="1" x14ac:dyDescent="0.3">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row>
    <row r="746" spans="15:101" s="26" customFormat="1" x14ac:dyDescent="0.3">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row>
    <row r="747" spans="15:101" s="26" customFormat="1" x14ac:dyDescent="0.3">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row>
    <row r="748" spans="15:101" s="26" customFormat="1" x14ac:dyDescent="0.3">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row>
    <row r="749" spans="15:101" s="26" customFormat="1" x14ac:dyDescent="0.3">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row>
    <row r="750" spans="15:101" s="26" customFormat="1" x14ac:dyDescent="0.3">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row>
    <row r="751" spans="15:101" s="26" customFormat="1" x14ac:dyDescent="0.3">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row>
    <row r="752" spans="15:101" s="26" customFormat="1" x14ac:dyDescent="0.3">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row>
    <row r="753" spans="15:101" s="26" customFormat="1" x14ac:dyDescent="0.3">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row>
    <row r="754" spans="15:101" s="26" customFormat="1" x14ac:dyDescent="0.3">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row>
    <row r="755" spans="15:101" s="26" customFormat="1" x14ac:dyDescent="0.3">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row>
    <row r="756" spans="15:101" s="26" customFormat="1" x14ac:dyDescent="0.3">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row>
    <row r="757" spans="15:101" s="26" customFormat="1" x14ac:dyDescent="0.3">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row>
    <row r="758" spans="15:101" s="26" customFormat="1" x14ac:dyDescent="0.3">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row>
    <row r="759" spans="15:101" s="26" customFormat="1" x14ac:dyDescent="0.3">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row>
    <row r="760" spans="15:101" s="26" customFormat="1" x14ac:dyDescent="0.3">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row>
    <row r="761" spans="15:101" s="26" customFormat="1" x14ac:dyDescent="0.3">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row>
    <row r="762" spans="15:101" s="26" customFormat="1" x14ac:dyDescent="0.3">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row>
    <row r="763" spans="15:101" s="26" customFormat="1" x14ac:dyDescent="0.3">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row>
    <row r="764" spans="15:101" s="26" customFormat="1" x14ac:dyDescent="0.3">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row>
    <row r="765" spans="15:101" s="26" customFormat="1" x14ac:dyDescent="0.3">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row>
    <row r="766" spans="15:101" s="26" customFormat="1" x14ac:dyDescent="0.3">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row>
    <row r="767" spans="15:101" s="26" customFormat="1" x14ac:dyDescent="0.3">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row>
    <row r="768" spans="15:101" s="26" customFormat="1" x14ac:dyDescent="0.3">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row>
    <row r="769" spans="15:101" s="26" customFormat="1" x14ac:dyDescent="0.3">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row>
    <row r="770" spans="15:101" s="26" customFormat="1" x14ac:dyDescent="0.3">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row>
    <row r="771" spans="15:101" s="26" customFormat="1" x14ac:dyDescent="0.3">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row>
    <row r="772" spans="15:101" s="26" customFormat="1" x14ac:dyDescent="0.3">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row>
    <row r="773" spans="15:101" s="26" customFormat="1" x14ac:dyDescent="0.3">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row>
    <row r="774" spans="15:101" s="26" customFormat="1" x14ac:dyDescent="0.3">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row>
    <row r="775" spans="15:101" s="26" customFormat="1" x14ac:dyDescent="0.3">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row>
    <row r="776" spans="15:101" s="26" customFormat="1" x14ac:dyDescent="0.3">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row>
    <row r="777" spans="15:101" s="26" customFormat="1" x14ac:dyDescent="0.3">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row>
    <row r="778" spans="15:101" s="26" customFormat="1" x14ac:dyDescent="0.3">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row>
    <row r="779" spans="15:101" s="26" customFormat="1" x14ac:dyDescent="0.3">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row>
    <row r="780" spans="15:101" s="26" customFormat="1" x14ac:dyDescent="0.3">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row>
    <row r="781" spans="15:101" s="26" customFormat="1" x14ac:dyDescent="0.3">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row>
    <row r="782" spans="15:101" s="26" customFormat="1" x14ac:dyDescent="0.3">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row>
    <row r="783" spans="15:101" s="26" customFormat="1" x14ac:dyDescent="0.3">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row>
    <row r="784" spans="15:101" s="26" customFormat="1" x14ac:dyDescent="0.3">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row>
    <row r="785" spans="15:101" s="26" customFormat="1" x14ac:dyDescent="0.3">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row>
    <row r="786" spans="15:101" s="26" customFormat="1" x14ac:dyDescent="0.3">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row>
    <row r="787" spans="15:101" s="26" customFormat="1" x14ac:dyDescent="0.3">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row>
    <row r="788" spans="15:101" s="26" customFormat="1" x14ac:dyDescent="0.3">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row>
    <row r="789" spans="15:101" s="26" customFormat="1" x14ac:dyDescent="0.3">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row>
    <row r="790" spans="15:101" s="26" customFormat="1" x14ac:dyDescent="0.3">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row>
    <row r="791" spans="15:101" s="26" customFormat="1" x14ac:dyDescent="0.3">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row>
    <row r="792" spans="15:101" s="26" customFormat="1" x14ac:dyDescent="0.3">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row>
    <row r="793" spans="15:101" s="26" customFormat="1" x14ac:dyDescent="0.3">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row>
    <row r="794" spans="15:101" s="26" customFormat="1" x14ac:dyDescent="0.3">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row>
    <row r="795" spans="15:101" s="26" customFormat="1" x14ac:dyDescent="0.3">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row>
    <row r="796" spans="15:101" s="26" customFormat="1" x14ac:dyDescent="0.3">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row>
    <row r="797" spans="15:101" s="26" customFormat="1" x14ac:dyDescent="0.3">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row>
    <row r="798" spans="15:101" s="26" customFormat="1" x14ac:dyDescent="0.3">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row>
    <row r="799" spans="15:101" s="26" customFormat="1" x14ac:dyDescent="0.3">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row>
    <row r="800" spans="15:101" s="26" customFormat="1" x14ac:dyDescent="0.3">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row>
    <row r="801" spans="15:101" s="26" customFormat="1" x14ac:dyDescent="0.3">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row>
    <row r="802" spans="15:101" s="26" customFormat="1" x14ac:dyDescent="0.3">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row>
    <row r="803" spans="15:101" s="26" customFormat="1" x14ac:dyDescent="0.3">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c r="CU803" s="32"/>
      <c r="CV803" s="32"/>
      <c r="CW803" s="32"/>
    </row>
    <row r="804" spans="15:101" s="26" customFormat="1" x14ac:dyDescent="0.3">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row>
    <row r="805" spans="15:101" s="26" customFormat="1" x14ac:dyDescent="0.3">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row>
    <row r="806" spans="15:101" s="26" customFormat="1" x14ac:dyDescent="0.3">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row>
    <row r="807" spans="15:101" s="26" customFormat="1" x14ac:dyDescent="0.3">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c r="CT807" s="32"/>
      <c r="CU807" s="32"/>
      <c r="CV807" s="32"/>
      <c r="CW807" s="32"/>
    </row>
    <row r="808" spans="15:101" s="26" customFormat="1" x14ac:dyDescent="0.3">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row>
    <row r="809" spans="15:101" s="26" customFormat="1" x14ac:dyDescent="0.3">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row>
    <row r="810" spans="15:101" s="26" customFormat="1" x14ac:dyDescent="0.3">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row>
    <row r="811" spans="15:101" s="26" customFormat="1" x14ac:dyDescent="0.3">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row>
    <row r="812" spans="15:101" s="26" customFormat="1" x14ac:dyDescent="0.3">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row>
    <row r="813" spans="15:101" s="26" customFormat="1" x14ac:dyDescent="0.3">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row>
    <row r="814" spans="15:101" s="26" customFormat="1" x14ac:dyDescent="0.3">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row>
    <row r="815" spans="15:101" s="26" customFormat="1" x14ac:dyDescent="0.3">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row>
    <row r="816" spans="15:101" s="26" customFormat="1" x14ac:dyDescent="0.3">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row>
    <row r="817" spans="15:101" s="26" customFormat="1" x14ac:dyDescent="0.3">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row>
    <row r="818" spans="15:101" s="26" customFormat="1" x14ac:dyDescent="0.3">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row>
    <row r="819" spans="15:101" s="26" customFormat="1" x14ac:dyDescent="0.3">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row>
    <row r="820" spans="15:101" s="26" customFormat="1" x14ac:dyDescent="0.3">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row>
    <row r="821" spans="15:101" s="26" customFormat="1" x14ac:dyDescent="0.3">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row>
    <row r="822" spans="15:101" s="26" customFormat="1" x14ac:dyDescent="0.3">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row>
    <row r="823" spans="15:101" s="26" customFormat="1" x14ac:dyDescent="0.3">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row>
    <row r="824" spans="15:101" s="26" customFormat="1" x14ac:dyDescent="0.3">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row>
    <row r="825" spans="15:101" s="26" customFormat="1" x14ac:dyDescent="0.3">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row>
    <row r="826" spans="15:101" s="26" customFormat="1" x14ac:dyDescent="0.3">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row>
    <row r="827" spans="15:101" s="26" customFormat="1" x14ac:dyDescent="0.3">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row>
    <row r="828" spans="15:101" s="26" customFormat="1" x14ac:dyDescent="0.3">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row>
    <row r="829" spans="15:101" s="26" customFormat="1" x14ac:dyDescent="0.3">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row>
    <row r="830" spans="15:101" s="26" customFormat="1" x14ac:dyDescent="0.3">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row>
    <row r="831" spans="15:101" s="26" customFormat="1" x14ac:dyDescent="0.3">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row>
    <row r="832" spans="15:101" s="26" customFormat="1" x14ac:dyDescent="0.3">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row>
    <row r="833" spans="15:101" s="26" customFormat="1" x14ac:dyDescent="0.3">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row>
    <row r="834" spans="15:101" s="26" customFormat="1" x14ac:dyDescent="0.3">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row>
    <row r="835" spans="15:101" s="26" customFormat="1" x14ac:dyDescent="0.3">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row>
    <row r="836" spans="15:101" s="26" customFormat="1" x14ac:dyDescent="0.3">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row>
    <row r="837" spans="15:101" s="26" customFormat="1" x14ac:dyDescent="0.3">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row>
    <row r="838" spans="15:101" s="26" customFormat="1" x14ac:dyDescent="0.3">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row>
    <row r="839" spans="15:101" s="26" customFormat="1" x14ac:dyDescent="0.3">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row>
    <row r="840" spans="15:101" s="26" customFormat="1" x14ac:dyDescent="0.3">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row>
    <row r="841" spans="15:101" s="26" customFormat="1" x14ac:dyDescent="0.3">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row>
    <row r="842" spans="15:101" s="26" customFormat="1" x14ac:dyDescent="0.3">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row>
    <row r="843" spans="15:101" s="26" customFormat="1" x14ac:dyDescent="0.3">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row>
    <row r="844" spans="15:101" s="26" customFormat="1" x14ac:dyDescent="0.3">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row>
    <row r="845" spans="15:101" s="26" customFormat="1" x14ac:dyDescent="0.3">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row>
    <row r="846" spans="15:101" s="26" customFormat="1" x14ac:dyDescent="0.3">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row>
    <row r="847" spans="15:101" s="26" customFormat="1" x14ac:dyDescent="0.3">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row>
    <row r="848" spans="15:101" s="26" customFormat="1" x14ac:dyDescent="0.3">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row>
    <row r="849" spans="15:101" s="26" customFormat="1" x14ac:dyDescent="0.3">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row>
    <row r="850" spans="15:101" s="26" customFormat="1" x14ac:dyDescent="0.3">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row>
    <row r="851" spans="15:101" s="26" customFormat="1" x14ac:dyDescent="0.3">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row>
    <row r="852" spans="15:101" s="26" customFormat="1" x14ac:dyDescent="0.3">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row>
    <row r="853" spans="15:101" s="26" customFormat="1" x14ac:dyDescent="0.3">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row>
    <row r="854" spans="15:101" s="26" customFormat="1" x14ac:dyDescent="0.3">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row>
    <row r="855" spans="15:101" s="26" customFormat="1" x14ac:dyDescent="0.3">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row>
    <row r="856" spans="15:101" s="26" customFormat="1" x14ac:dyDescent="0.3">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row>
    <row r="857" spans="15:101" s="26" customFormat="1" x14ac:dyDescent="0.3">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row>
    <row r="858" spans="15:101" s="26" customFormat="1" x14ac:dyDescent="0.3">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row>
    <row r="859" spans="15:101" s="26" customFormat="1" x14ac:dyDescent="0.3">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row>
    <row r="860" spans="15:101" s="26" customFormat="1" x14ac:dyDescent="0.3">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row>
    <row r="861" spans="15:101" s="26" customFormat="1" x14ac:dyDescent="0.3">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row>
    <row r="862" spans="15:101" s="26" customFormat="1" x14ac:dyDescent="0.3">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row>
    <row r="863" spans="15:101" s="26" customFormat="1" x14ac:dyDescent="0.3">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row>
    <row r="864" spans="15:101" s="26" customFormat="1" x14ac:dyDescent="0.3">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row>
    <row r="865" spans="15:101" s="26" customFormat="1" x14ac:dyDescent="0.3">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row>
    <row r="866" spans="15:101" s="26" customFormat="1" x14ac:dyDescent="0.3">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row>
    <row r="867" spans="15:101" s="26" customFormat="1" x14ac:dyDescent="0.3">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row>
    <row r="868" spans="15:101" s="26" customFormat="1" x14ac:dyDescent="0.3">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row>
    <row r="869" spans="15:101" s="26" customFormat="1" x14ac:dyDescent="0.3">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row>
    <row r="870" spans="15:101" s="26" customFormat="1" x14ac:dyDescent="0.3">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row>
    <row r="871" spans="15:101" s="26" customFormat="1" x14ac:dyDescent="0.3">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row>
    <row r="872" spans="15:101" s="26" customFormat="1" x14ac:dyDescent="0.3">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row>
    <row r="873" spans="15:101" s="26" customFormat="1" x14ac:dyDescent="0.3">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row>
    <row r="874" spans="15:101" s="26" customFormat="1" x14ac:dyDescent="0.3">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row>
    <row r="875" spans="15:101" s="26" customFormat="1" x14ac:dyDescent="0.3">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row>
    <row r="876" spans="15:101" s="26" customFormat="1" x14ac:dyDescent="0.3">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row>
    <row r="877" spans="15:101" s="26" customFormat="1" x14ac:dyDescent="0.3">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row>
    <row r="878" spans="15:101" s="26" customFormat="1" x14ac:dyDescent="0.3">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row>
    <row r="879" spans="15:101" s="26" customFormat="1" x14ac:dyDescent="0.3">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row>
    <row r="880" spans="15:101" s="26" customFormat="1" x14ac:dyDescent="0.3">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row>
    <row r="881" spans="15:101" s="26" customFormat="1" x14ac:dyDescent="0.3">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row>
    <row r="882" spans="15:101" s="26" customFormat="1" x14ac:dyDescent="0.3">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row>
    <row r="883" spans="15:101" s="26" customFormat="1" x14ac:dyDescent="0.3">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row>
    <row r="884" spans="15:101" s="26" customFormat="1" x14ac:dyDescent="0.3">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row>
    <row r="885" spans="15:101" s="26" customFormat="1" x14ac:dyDescent="0.3">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row>
    <row r="886" spans="15:101" s="26" customFormat="1" x14ac:dyDescent="0.3">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row>
    <row r="887" spans="15:101" s="26" customFormat="1" x14ac:dyDescent="0.3">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row>
    <row r="888" spans="15:101" s="26" customFormat="1" x14ac:dyDescent="0.3">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row>
    <row r="889" spans="15:101" s="26" customFormat="1" x14ac:dyDescent="0.3">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row>
    <row r="890" spans="15:101" s="26" customFormat="1" x14ac:dyDescent="0.3">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row>
    <row r="891" spans="15:101" s="26" customFormat="1" x14ac:dyDescent="0.3">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row>
    <row r="892" spans="15:101" s="26" customFormat="1" x14ac:dyDescent="0.3">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row>
    <row r="893" spans="15:101" s="26" customFormat="1" x14ac:dyDescent="0.3">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row>
    <row r="894" spans="15:101" s="26" customFormat="1" x14ac:dyDescent="0.3">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row>
    <row r="895" spans="15:101" s="26" customFormat="1" x14ac:dyDescent="0.3">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row>
    <row r="896" spans="15:101" s="26" customFormat="1" x14ac:dyDescent="0.3">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row>
    <row r="897" spans="15:101" s="26" customFormat="1" x14ac:dyDescent="0.3">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row>
    <row r="898" spans="15:101" s="26" customFormat="1" x14ac:dyDescent="0.3">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c r="CU898" s="32"/>
      <c r="CV898" s="32"/>
      <c r="CW898" s="32"/>
    </row>
    <row r="899" spans="15:101" s="26" customFormat="1" x14ac:dyDescent="0.3">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row>
    <row r="900" spans="15:101" s="26" customFormat="1" x14ac:dyDescent="0.3">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row>
    <row r="901" spans="15:101" s="26" customFormat="1" x14ac:dyDescent="0.3">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row>
    <row r="902" spans="15:101" s="26" customFormat="1" x14ac:dyDescent="0.3">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row>
    <row r="903" spans="15:101" s="26" customFormat="1" x14ac:dyDescent="0.3">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row>
    <row r="904" spans="15:101" s="26" customFormat="1" x14ac:dyDescent="0.3">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row>
    <row r="905" spans="15:101" s="26" customFormat="1" x14ac:dyDescent="0.3">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row>
    <row r="906" spans="15:101" s="26" customFormat="1" x14ac:dyDescent="0.3">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row>
    <row r="907" spans="15:101" s="26" customFormat="1" x14ac:dyDescent="0.3">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row>
    <row r="908" spans="15:101" s="26" customFormat="1" x14ac:dyDescent="0.3">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row>
    <row r="909" spans="15:101" s="26" customFormat="1" x14ac:dyDescent="0.3">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row>
    <row r="910" spans="15:101" s="26" customFormat="1" x14ac:dyDescent="0.3">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row>
    <row r="911" spans="15:101" s="26" customFormat="1" x14ac:dyDescent="0.3">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row>
    <row r="912" spans="15:101" s="26" customFormat="1" x14ac:dyDescent="0.3">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row>
    <row r="913" spans="15:101" s="26" customFormat="1" x14ac:dyDescent="0.3">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row>
    <row r="914" spans="15:101" s="26" customFormat="1" x14ac:dyDescent="0.3">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row>
    <row r="915" spans="15:101" s="26" customFormat="1" x14ac:dyDescent="0.3">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row>
    <row r="916" spans="15:101" s="26" customFormat="1" x14ac:dyDescent="0.3">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row>
    <row r="917" spans="15:101" s="26" customFormat="1" x14ac:dyDescent="0.3">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row>
    <row r="918" spans="15:101" s="26" customFormat="1" x14ac:dyDescent="0.3">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row>
    <row r="919" spans="15:101" s="26" customFormat="1" x14ac:dyDescent="0.3">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row>
    <row r="920" spans="15:101" s="26" customFormat="1" x14ac:dyDescent="0.3">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row>
    <row r="921" spans="15:101" s="26" customFormat="1" x14ac:dyDescent="0.3">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row>
    <row r="922" spans="15:101" s="26" customFormat="1" x14ac:dyDescent="0.3">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row>
    <row r="923" spans="15:101" s="26" customFormat="1" x14ac:dyDescent="0.3">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row>
    <row r="924" spans="15:101" s="26" customFormat="1" x14ac:dyDescent="0.3">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row>
    <row r="925" spans="15:101" s="26" customFormat="1" x14ac:dyDescent="0.3">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row>
    <row r="926" spans="15:101" s="26" customFormat="1" x14ac:dyDescent="0.3">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row>
    <row r="927" spans="15:101" s="26" customFormat="1" x14ac:dyDescent="0.3">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row>
    <row r="928" spans="15:101" s="26" customFormat="1" x14ac:dyDescent="0.3">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row>
    <row r="929" spans="15:101" s="26" customFormat="1" x14ac:dyDescent="0.3">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row>
    <row r="930" spans="15:101" s="26" customFormat="1" x14ac:dyDescent="0.3">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row>
    <row r="931" spans="15:101" s="26" customFormat="1" x14ac:dyDescent="0.3">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row>
    <row r="932" spans="15:101" s="26" customFormat="1" x14ac:dyDescent="0.3">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row>
    <row r="933" spans="15:101" s="26" customFormat="1" x14ac:dyDescent="0.3">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row>
    <row r="934" spans="15:101" s="26" customFormat="1" x14ac:dyDescent="0.3">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row>
    <row r="935" spans="15:101" s="26" customFormat="1" x14ac:dyDescent="0.3">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row>
    <row r="936" spans="15:101" s="26" customFormat="1" x14ac:dyDescent="0.3">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row>
    <row r="937" spans="15:101" s="26" customFormat="1" x14ac:dyDescent="0.3">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row>
    <row r="938" spans="15:101" s="26" customFormat="1" x14ac:dyDescent="0.3">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row>
    <row r="939" spans="15:101" s="26" customFormat="1" x14ac:dyDescent="0.3">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row>
    <row r="940" spans="15:101" s="26" customFormat="1" x14ac:dyDescent="0.3">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row>
    <row r="941" spans="15:101" s="26" customFormat="1" x14ac:dyDescent="0.3">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row>
    <row r="942" spans="15:101" s="26" customFormat="1" x14ac:dyDescent="0.3">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row>
    <row r="943" spans="15:101" s="26" customFormat="1" x14ac:dyDescent="0.3">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row>
    <row r="944" spans="15:101" s="26" customFormat="1" x14ac:dyDescent="0.3">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row>
    <row r="945" spans="15:101" s="26" customFormat="1" x14ac:dyDescent="0.3">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row>
    <row r="946" spans="15:101" s="26" customFormat="1" x14ac:dyDescent="0.3">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row>
    <row r="947" spans="15:101" s="26" customFormat="1" x14ac:dyDescent="0.3">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row>
    <row r="948" spans="15:101" s="26" customFormat="1" x14ac:dyDescent="0.3">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row>
    <row r="949" spans="15:101" s="26" customFormat="1" x14ac:dyDescent="0.3">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row>
    <row r="950" spans="15:101" s="26" customFormat="1" x14ac:dyDescent="0.3">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row>
    <row r="951" spans="15:101" s="26" customFormat="1" x14ac:dyDescent="0.3">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row>
    <row r="952" spans="15:101" s="26" customFormat="1" x14ac:dyDescent="0.3">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row>
    <row r="953" spans="15:101" s="26" customFormat="1" x14ac:dyDescent="0.3">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row>
    <row r="954" spans="15:101" s="26" customFormat="1" x14ac:dyDescent="0.3">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row>
    <row r="955" spans="15:101" s="26" customFormat="1" x14ac:dyDescent="0.3">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row>
    <row r="956" spans="15:101" s="26" customFormat="1" x14ac:dyDescent="0.3">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row>
    <row r="957" spans="15:101" s="26" customFormat="1" x14ac:dyDescent="0.3">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row>
    <row r="958" spans="15:101" s="26" customFormat="1" x14ac:dyDescent="0.3">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row>
    <row r="959" spans="15:101" s="26" customFormat="1" x14ac:dyDescent="0.3">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row>
    <row r="960" spans="15:101" s="26" customFormat="1" x14ac:dyDescent="0.3">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row>
    <row r="961" spans="15:101" s="26" customFormat="1" x14ac:dyDescent="0.3">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row>
    <row r="962" spans="15:101" s="26" customFormat="1" x14ac:dyDescent="0.3">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c r="CT962" s="32"/>
      <c r="CU962" s="32"/>
      <c r="CV962" s="32"/>
      <c r="CW962" s="32"/>
    </row>
    <row r="963" spans="15:101" s="26" customFormat="1" x14ac:dyDescent="0.3">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c r="CT963" s="32"/>
      <c r="CU963" s="32"/>
      <c r="CV963" s="32"/>
      <c r="CW963" s="32"/>
    </row>
    <row r="964" spans="15:101" s="26" customFormat="1" x14ac:dyDescent="0.3">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c r="CE964" s="32"/>
      <c r="CF964" s="32"/>
      <c r="CG964" s="32"/>
      <c r="CH964" s="32"/>
      <c r="CI964" s="32"/>
      <c r="CJ964" s="32"/>
      <c r="CK964" s="32"/>
      <c r="CL964" s="32"/>
      <c r="CM964" s="32"/>
      <c r="CN964" s="32"/>
      <c r="CO964" s="32"/>
      <c r="CP964" s="32"/>
      <c r="CQ964" s="32"/>
      <c r="CR964" s="32"/>
      <c r="CS964" s="32"/>
      <c r="CT964" s="32"/>
      <c r="CU964" s="32"/>
      <c r="CV964" s="32"/>
      <c r="CW964" s="32"/>
    </row>
    <row r="965" spans="15:101" s="26" customFormat="1" x14ac:dyDescent="0.3">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c r="CT965" s="32"/>
      <c r="CU965" s="32"/>
      <c r="CV965" s="32"/>
      <c r="CW965" s="32"/>
    </row>
    <row r="966" spans="15:101" s="26" customFormat="1" x14ac:dyDescent="0.3">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row>
    <row r="967" spans="15:101" s="26" customFormat="1" x14ac:dyDescent="0.3">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c r="CT967" s="32"/>
      <c r="CU967" s="32"/>
      <c r="CV967" s="32"/>
      <c r="CW967" s="32"/>
    </row>
    <row r="968" spans="15:101" s="26" customFormat="1" x14ac:dyDescent="0.3">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c r="CT968" s="32"/>
      <c r="CU968" s="32"/>
      <c r="CV968" s="32"/>
      <c r="CW968" s="32"/>
    </row>
    <row r="969" spans="15:101" s="26" customFormat="1" x14ac:dyDescent="0.3">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c r="CT969" s="32"/>
      <c r="CU969" s="32"/>
      <c r="CV969" s="32"/>
      <c r="CW969" s="32"/>
    </row>
    <row r="970" spans="15:101" s="26" customFormat="1" x14ac:dyDescent="0.3">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c r="CT970" s="32"/>
      <c r="CU970" s="32"/>
      <c r="CV970" s="32"/>
      <c r="CW970" s="32"/>
    </row>
    <row r="971" spans="15:101" s="26" customFormat="1" x14ac:dyDescent="0.3">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c r="CT971" s="32"/>
      <c r="CU971" s="32"/>
      <c r="CV971" s="32"/>
      <c r="CW971" s="32"/>
    </row>
    <row r="972" spans="15:101" s="26" customFormat="1" x14ac:dyDescent="0.3">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c r="CT972" s="32"/>
      <c r="CU972" s="32"/>
      <c r="CV972" s="32"/>
      <c r="CW972" s="32"/>
    </row>
    <row r="973" spans="15:101" s="26" customFormat="1" x14ac:dyDescent="0.3">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c r="CT973" s="32"/>
      <c r="CU973" s="32"/>
      <c r="CV973" s="32"/>
      <c r="CW973" s="32"/>
    </row>
    <row r="974" spans="15:101" s="26" customFormat="1" x14ac:dyDescent="0.3">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row>
    <row r="975" spans="15:101" s="26" customFormat="1" x14ac:dyDescent="0.3">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row>
    <row r="976" spans="15:101" s="26" customFormat="1" x14ac:dyDescent="0.3">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c r="CT976" s="32"/>
      <c r="CU976" s="32"/>
      <c r="CV976" s="32"/>
      <c r="CW976" s="32"/>
    </row>
    <row r="977" spans="15:101" s="26" customFormat="1" x14ac:dyDescent="0.3">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c r="CT977" s="32"/>
      <c r="CU977" s="32"/>
      <c r="CV977" s="32"/>
      <c r="CW977" s="32"/>
    </row>
    <row r="978" spans="15:101" s="26" customFormat="1" x14ac:dyDescent="0.3">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c r="CT978" s="32"/>
      <c r="CU978" s="32"/>
      <c r="CV978" s="32"/>
      <c r="CW978" s="32"/>
    </row>
    <row r="979" spans="15:101" s="26" customFormat="1" x14ac:dyDescent="0.3">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c r="CT979" s="32"/>
      <c r="CU979" s="32"/>
      <c r="CV979" s="32"/>
      <c r="CW979" s="32"/>
    </row>
    <row r="980" spans="15:101" s="26" customFormat="1" x14ac:dyDescent="0.3">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row>
    <row r="981" spans="15:101" s="26" customFormat="1" x14ac:dyDescent="0.3">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c r="CT981" s="32"/>
      <c r="CU981" s="32"/>
      <c r="CV981" s="32"/>
      <c r="CW981" s="32"/>
    </row>
    <row r="982" spans="15:101" s="26" customFormat="1" x14ac:dyDescent="0.3">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row>
    <row r="983" spans="15:101" s="26" customFormat="1" x14ac:dyDescent="0.3">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c r="CT983" s="32"/>
      <c r="CU983" s="32"/>
      <c r="CV983" s="32"/>
      <c r="CW983" s="32"/>
    </row>
    <row r="984" spans="15:101" s="26" customFormat="1" x14ac:dyDescent="0.3">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row>
    <row r="985" spans="15:101" s="26" customFormat="1" x14ac:dyDescent="0.3">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row>
    <row r="986" spans="15:101" s="26" customFormat="1" x14ac:dyDescent="0.3">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row>
    <row r="987" spans="15:101" s="26" customFormat="1" x14ac:dyDescent="0.3">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row>
    <row r="988" spans="15:101" s="26" customFormat="1" x14ac:dyDescent="0.3">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row>
    <row r="989" spans="15:101" s="26" customFormat="1" x14ac:dyDescent="0.3">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row>
    <row r="990" spans="15:101" s="26" customFormat="1" x14ac:dyDescent="0.3">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row>
    <row r="991" spans="15:101" s="26" customFormat="1" x14ac:dyDescent="0.3">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row>
    <row r="992" spans="15:101" s="26" customFormat="1" x14ac:dyDescent="0.3">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row>
    <row r="993" spans="15:101" s="26" customFormat="1" x14ac:dyDescent="0.3">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row>
    <row r="994" spans="15:101" s="26" customFormat="1" x14ac:dyDescent="0.3">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row>
    <row r="995" spans="15:101" s="26" customFormat="1" x14ac:dyDescent="0.3">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c r="CT995" s="32"/>
      <c r="CU995" s="32"/>
      <c r="CV995" s="32"/>
      <c r="CW995" s="32"/>
    </row>
    <row r="996" spans="15:101" s="26" customFormat="1" x14ac:dyDescent="0.3">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c r="CT996" s="32"/>
      <c r="CU996" s="32"/>
      <c r="CV996" s="32"/>
      <c r="CW996" s="32"/>
    </row>
    <row r="997" spans="15:101" s="26" customFormat="1" x14ac:dyDescent="0.3">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c r="CT997" s="32"/>
      <c r="CU997" s="32"/>
      <c r="CV997" s="32"/>
      <c r="CW997" s="32"/>
    </row>
    <row r="998" spans="15:101" s="26" customFormat="1" x14ac:dyDescent="0.3">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row>
    <row r="999" spans="15:101" s="26" customFormat="1" x14ac:dyDescent="0.3">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c r="CT999" s="32"/>
      <c r="CU999" s="32"/>
      <c r="CV999" s="32"/>
      <c r="CW999" s="32"/>
    </row>
    <row r="1000" spans="15:101" s="26" customFormat="1" x14ac:dyDescent="0.3">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c r="CT1000" s="32"/>
      <c r="CU1000" s="32"/>
      <c r="CV1000" s="32"/>
      <c r="CW1000" s="32"/>
    </row>
    <row r="1001" spans="15:101" s="26" customFormat="1" x14ac:dyDescent="0.3">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c r="CT1001" s="32"/>
      <c r="CU1001" s="32"/>
      <c r="CV1001" s="32"/>
      <c r="CW1001" s="32"/>
    </row>
    <row r="1002" spans="15:101" s="26" customFormat="1" x14ac:dyDescent="0.3">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c r="CT1002" s="32"/>
      <c r="CU1002" s="32"/>
      <c r="CV1002" s="32"/>
      <c r="CW1002" s="32"/>
    </row>
    <row r="1003" spans="15:101" s="26" customFormat="1" x14ac:dyDescent="0.3">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c r="CT1003" s="32"/>
      <c r="CU1003" s="32"/>
      <c r="CV1003" s="32"/>
      <c r="CW1003" s="32"/>
    </row>
    <row r="1004" spans="15:101" s="26" customFormat="1" x14ac:dyDescent="0.3">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c r="CT1004" s="32"/>
      <c r="CU1004" s="32"/>
      <c r="CV1004" s="32"/>
      <c r="CW1004" s="32"/>
    </row>
    <row r="1005" spans="15:101" s="26" customFormat="1" x14ac:dyDescent="0.3">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c r="CT1005" s="32"/>
      <c r="CU1005" s="32"/>
      <c r="CV1005" s="32"/>
      <c r="CW1005" s="32"/>
    </row>
    <row r="1006" spans="15:101" s="26" customFormat="1" x14ac:dyDescent="0.3">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row>
    <row r="1007" spans="15:101" s="26" customFormat="1" x14ac:dyDescent="0.3">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c r="CT1007" s="32"/>
      <c r="CU1007" s="32"/>
      <c r="CV1007" s="32"/>
      <c r="CW1007" s="32"/>
    </row>
    <row r="1008" spans="15:101" s="26" customFormat="1" x14ac:dyDescent="0.3">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c r="CT1008" s="32"/>
      <c r="CU1008" s="32"/>
      <c r="CV1008" s="32"/>
      <c r="CW1008" s="32"/>
    </row>
    <row r="1009" spans="15:101" s="26" customFormat="1" x14ac:dyDescent="0.3">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c r="CT1009" s="32"/>
      <c r="CU1009" s="32"/>
      <c r="CV1009" s="32"/>
      <c r="CW1009" s="32"/>
    </row>
    <row r="1010" spans="15:101" s="26" customFormat="1" x14ac:dyDescent="0.3">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c r="CT1010" s="32"/>
      <c r="CU1010" s="32"/>
      <c r="CV1010" s="32"/>
      <c r="CW1010" s="32"/>
    </row>
    <row r="1011" spans="15:101" s="26" customFormat="1" x14ac:dyDescent="0.3">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c r="CT1011" s="32"/>
      <c r="CU1011" s="32"/>
      <c r="CV1011" s="32"/>
      <c r="CW1011" s="32"/>
    </row>
    <row r="1012" spans="15:101" s="26" customFormat="1" x14ac:dyDescent="0.3">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c r="CE1012" s="32"/>
      <c r="CF1012" s="32"/>
      <c r="CG1012" s="32"/>
      <c r="CH1012" s="32"/>
      <c r="CI1012" s="32"/>
      <c r="CJ1012" s="32"/>
      <c r="CK1012" s="32"/>
      <c r="CL1012" s="32"/>
      <c r="CM1012" s="32"/>
      <c r="CN1012" s="32"/>
      <c r="CO1012" s="32"/>
      <c r="CP1012" s="32"/>
      <c r="CQ1012" s="32"/>
      <c r="CR1012" s="32"/>
      <c r="CS1012" s="32"/>
      <c r="CT1012" s="32"/>
      <c r="CU1012" s="32"/>
      <c r="CV1012" s="32"/>
      <c r="CW1012" s="32"/>
    </row>
    <row r="1013" spans="15:101" s="26" customFormat="1" x14ac:dyDescent="0.3">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c r="CE1013" s="32"/>
      <c r="CF1013" s="32"/>
      <c r="CG1013" s="32"/>
      <c r="CH1013" s="32"/>
      <c r="CI1013" s="32"/>
      <c r="CJ1013" s="32"/>
      <c r="CK1013" s="32"/>
      <c r="CL1013" s="32"/>
      <c r="CM1013" s="32"/>
      <c r="CN1013" s="32"/>
      <c r="CO1013" s="32"/>
      <c r="CP1013" s="32"/>
      <c r="CQ1013" s="32"/>
      <c r="CR1013" s="32"/>
      <c r="CS1013" s="32"/>
      <c r="CT1013" s="32"/>
      <c r="CU1013" s="32"/>
      <c r="CV1013" s="32"/>
      <c r="CW1013" s="32"/>
    </row>
    <row r="1014" spans="15:101" s="26" customFormat="1" x14ac:dyDescent="0.3">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row>
    <row r="1015" spans="15:101" s="26" customFormat="1" x14ac:dyDescent="0.3">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c r="CP1015" s="32"/>
      <c r="CQ1015" s="32"/>
      <c r="CR1015" s="32"/>
      <c r="CS1015" s="32"/>
      <c r="CT1015" s="32"/>
      <c r="CU1015" s="32"/>
      <c r="CV1015" s="32"/>
      <c r="CW1015" s="32"/>
    </row>
    <row r="1016" spans="15:101" s="26" customFormat="1" x14ac:dyDescent="0.3">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c r="CT1016" s="32"/>
      <c r="CU1016" s="32"/>
      <c r="CV1016" s="32"/>
      <c r="CW1016" s="32"/>
    </row>
    <row r="1017" spans="15:101" s="26" customFormat="1" x14ac:dyDescent="0.3">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row>
    <row r="1018" spans="15:101" s="26" customFormat="1" x14ac:dyDescent="0.3">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c r="CT1018" s="32"/>
      <c r="CU1018" s="32"/>
      <c r="CV1018" s="32"/>
      <c r="CW1018" s="32"/>
    </row>
    <row r="1019" spans="15:101" s="26" customFormat="1" x14ac:dyDescent="0.3">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row>
    <row r="1020" spans="15:101" s="26" customFormat="1" x14ac:dyDescent="0.3">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c r="CT1020" s="32"/>
      <c r="CU1020" s="32"/>
      <c r="CV1020" s="32"/>
      <c r="CW1020" s="32"/>
    </row>
    <row r="1021" spans="15:101" s="26" customFormat="1" x14ac:dyDescent="0.3">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c r="CT1021" s="32"/>
      <c r="CU1021" s="32"/>
      <c r="CV1021" s="32"/>
      <c r="CW1021" s="32"/>
    </row>
    <row r="1022" spans="15:101" s="26" customFormat="1" x14ac:dyDescent="0.3">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row>
    <row r="1023" spans="15:101" s="26" customFormat="1" x14ac:dyDescent="0.3">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c r="CT1023" s="32"/>
      <c r="CU1023" s="32"/>
      <c r="CV1023" s="32"/>
      <c r="CW1023" s="32"/>
    </row>
    <row r="1024" spans="15:101" s="26" customFormat="1" x14ac:dyDescent="0.3">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c r="CT1024" s="32"/>
      <c r="CU1024" s="32"/>
      <c r="CV1024" s="32"/>
      <c r="CW1024" s="32"/>
    </row>
    <row r="1025" spans="15:101" s="26" customFormat="1" x14ac:dyDescent="0.3">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32"/>
      <c r="CU1025" s="32"/>
      <c r="CV1025" s="32"/>
      <c r="CW1025" s="32"/>
    </row>
    <row r="1026" spans="15:101" s="26" customFormat="1" x14ac:dyDescent="0.3">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32"/>
      <c r="CU1026" s="32"/>
      <c r="CV1026" s="32"/>
      <c r="CW1026" s="32"/>
    </row>
    <row r="1027" spans="15:101" s="26" customFormat="1" x14ac:dyDescent="0.3">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32"/>
      <c r="CU1027" s="32"/>
      <c r="CV1027" s="32"/>
      <c r="CW1027" s="32"/>
    </row>
    <row r="1028" spans="15:101" s="26" customFormat="1" x14ac:dyDescent="0.3">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32"/>
      <c r="CU1028" s="32"/>
      <c r="CV1028" s="32"/>
      <c r="CW1028" s="32"/>
    </row>
    <row r="1029" spans="15:101" s="26" customFormat="1" x14ac:dyDescent="0.3">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32"/>
      <c r="CU1029" s="32"/>
      <c r="CV1029" s="32"/>
      <c r="CW1029" s="32"/>
    </row>
    <row r="1030" spans="15:101" s="26" customFormat="1" x14ac:dyDescent="0.3">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row>
    <row r="1031" spans="15:101" s="26" customFormat="1" x14ac:dyDescent="0.3">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32"/>
      <c r="CU1031" s="32"/>
      <c r="CV1031" s="32"/>
      <c r="CW1031" s="32"/>
    </row>
    <row r="1032" spans="15:101" s="26" customFormat="1" x14ac:dyDescent="0.3">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32"/>
      <c r="CU1032" s="32"/>
      <c r="CV1032" s="32"/>
      <c r="CW1032" s="32"/>
    </row>
    <row r="1033" spans="15:101" s="26" customFormat="1" x14ac:dyDescent="0.3">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32"/>
      <c r="CU1033" s="32"/>
      <c r="CV1033" s="32"/>
      <c r="CW1033" s="32"/>
    </row>
    <row r="1034" spans="15:101" s="26" customFormat="1" x14ac:dyDescent="0.3">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32"/>
      <c r="CU1034" s="32"/>
      <c r="CV1034" s="32"/>
      <c r="CW1034" s="32"/>
    </row>
    <row r="1035" spans="15:101" s="26" customFormat="1" x14ac:dyDescent="0.3">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32"/>
      <c r="CU1035" s="32"/>
      <c r="CV1035" s="32"/>
      <c r="CW1035" s="32"/>
    </row>
    <row r="1036" spans="15:101" s="26" customFormat="1" x14ac:dyDescent="0.3">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32"/>
      <c r="CU1036" s="32"/>
      <c r="CV1036" s="32"/>
      <c r="CW1036" s="32"/>
    </row>
    <row r="1037" spans="15:101" s="26" customFormat="1" x14ac:dyDescent="0.3">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32"/>
      <c r="CU1037" s="32"/>
      <c r="CV1037" s="32"/>
      <c r="CW1037" s="32"/>
    </row>
    <row r="1038" spans="15:101" s="26" customFormat="1" x14ac:dyDescent="0.3">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row>
    <row r="1039" spans="15:101" s="26" customFormat="1" x14ac:dyDescent="0.3">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32"/>
      <c r="CU1039" s="32"/>
      <c r="CV1039" s="32"/>
      <c r="CW1039" s="32"/>
    </row>
    <row r="1040" spans="15:101" s="26" customFormat="1" x14ac:dyDescent="0.3">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32"/>
      <c r="CU1040" s="32"/>
      <c r="CV1040" s="32"/>
      <c r="CW1040" s="32"/>
    </row>
    <row r="1041" spans="15:101" s="26" customFormat="1" x14ac:dyDescent="0.3">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32"/>
      <c r="CU1041" s="32"/>
      <c r="CV1041" s="32"/>
      <c r="CW1041" s="32"/>
    </row>
    <row r="1042" spans="15:101" s="26" customFormat="1" x14ac:dyDescent="0.3">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32"/>
      <c r="CU1042" s="32"/>
      <c r="CV1042" s="32"/>
      <c r="CW1042" s="32"/>
    </row>
    <row r="1043" spans="15:101" s="26" customFormat="1" x14ac:dyDescent="0.3">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32"/>
      <c r="CU1043" s="32"/>
      <c r="CV1043" s="32"/>
      <c r="CW1043" s="32"/>
    </row>
    <row r="1044" spans="15:101" s="26" customFormat="1" x14ac:dyDescent="0.3">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s="32"/>
      <c r="CU1044" s="32"/>
      <c r="CV1044" s="32"/>
      <c r="CW1044" s="32"/>
    </row>
    <row r="1045" spans="15:101" s="26" customFormat="1" x14ac:dyDescent="0.3">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c r="CE1045" s="32"/>
      <c r="CF1045" s="32"/>
      <c r="CG1045" s="32"/>
      <c r="CH1045" s="32"/>
      <c r="CI1045" s="32"/>
      <c r="CJ1045" s="32"/>
      <c r="CK1045" s="32"/>
      <c r="CL1045" s="32"/>
      <c r="CM1045" s="32"/>
      <c r="CN1045" s="32"/>
      <c r="CO1045" s="32"/>
      <c r="CP1045" s="32"/>
      <c r="CQ1045" s="32"/>
      <c r="CR1045" s="32"/>
      <c r="CS1045" s="32"/>
      <c r="CT1045" s="32"/>
      <c r="CU1045" s="32"/>
      <c r="CV1045" s="32"/>
      <c r="CW1045" s="32"/>
    </row>
    <row r="1046" spans="15:101" s="26" customFormat="1" x14ac:dyDescent="0.3">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row>
    <row r="1047" spans="15:101" s="26" customFormat="1" x14ac:dyDescent="0.3">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c r="CE1047" s="32"/>
      <c r="CF1047" s="32"/>
      <c r="CG1047" s="32"/>
      <c r="CH1047" s="32"/>
      <c r="CI1047" s="32"/>
      <c r="CJ1047" s="32"/>
      <c r="CK1047" s="32"/>
      <c r="CL1047" s="32"/>
      <c r="CM1047" s="32"/>
      <c r="CN1047" s="32"/>
      <c r="CO1047" s="32"/>
      <c r="CP1047" s="32"/>
      <c r="CQ1047" s="32"/>
      <c r="CR1047" s="32"/>
      <c r="CS1047" s="32"/>
      <c r="CT1047" s="32"/>
      <c r="CU1047" s="32"/>
      <c r="CV1047" s="32"/>
      <c r="CW1047" s="32"/>
    </row>
    <row r="1048" spans="15:101" s="26" customFormat="1" x14ac:dyDescent="0.3">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c r="CE1048" s="32"/>
      <c r="CF1048" s="32"/>
      <c r="CG1048" s="32"/>
      <c r="CH1048" s="32"/>
      <c r="CI1048" s="32"/>
      <c r="CJ1048" s="32"/>
      <c r="CK1048" s="32"/>
      <c r="CL1048" s="32"/>
      <c r="CM1048" s="32"/>
      <c r="CN1048" s="32"/>
      <c r="CO1048" s="32"/>
      <c r="CP1048" s="32"/>
      <c r="CQ1048" s="32"/>
      <c r="CR1048" s="32"/>
      <c r="CS1048" s="32"/>
      <c r="CT1048" s="32"/>
      <c r="CU1048" s="32"/>
      <c r="CV1048" s="32"/>
      <c r="CW1048" s="32"/>
    </row>
    <row r="1049" spans="15:101" s="26" customFormat="1" x14ac:dyDescent="0.3">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row>
    <row r="1050" spans="15:101" s="26" customFormat="1" x14ac:dyDescent="0.3">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c r="CP1050" s="32"/>
      <c r="CQ1050" s="32"/>
      <c r="CR1050" s="32"/>
      <c r="CS1050" s="32"/>
      <c r="CT1050" s="32"/>
      <c r="CU1050" s="32"/>
      <c r="CV1050" s="32"/>
      <c r="CW1050" s="32"/>
    </row>
    <row r="1051" spans="15:101" s="26" customFormat="1" x14ac:dyDescent="0.3">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c r="CP1051" s="32"/>
      <c r="CQ1051" s="32"/>
      <c r="CR1051" s="32"/>
      <c r="CS1051" s="32"/>
      <c r="CT1051" s="32"/>
      <c r="CU1051" s="32"/>
      <c r="CV1051" s="32"/>
      <c r="CW1051" s="32"/>
    </row>
    <row r="1052" spans="15:101" s="26" customFormat="1" x14ac:dyDescent="0.3">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c r="CE1052" s="32"/>
      <c r="CF1052" s="32"/>
      <c r="CG1052" s="32"/>
      <c r="CH1052" s="32"/>
      <c r="CI1052" s="32"/>
      <c r="CJ1052" s="32"/>
      <c r="CK1052" s="32"/>
      <c r="CL1052" s="32"/>
      <c r="CM1052" s="32"/>
      <c r="CN1052" s="32"/>
      <c r="CO1052" s="32"/>
      <c r="CP1052" s="32"/>
      <c r="CQ1052" s="32"/>
      <c r="CR1052" s="32"/>
      <c r="CS1052" s="32"/>
      <c r="CT1052" s="32"/>
      <c r="CU1052" s="32"/>
      <c r="CV1052" s="32"/>
      <c r="CW1052" s="32"/>
    </row>
    <row r="1053" spans="15:101" s="26" customFormat="1" x14ac:dyDescent="0.3">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32"/>
      <c r="CU1053" s="32"/>
      <c r="CV1053" s="32"/>
      <c r="CW1053" s="32"/>
    </row>
    <row r="1054" spans="15:101" s="26" customFormat="1" x14ac:dyDescent="0.3">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row>
    <row r="1055" spans="15:101" s="26" customFormat="1" x14ac:dyDescent="0.3">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32"/>
      <c r="CU1055" s="32"/>
      <c r="CV1055" s="32"/>
      <c r="CW1055" s="32"/>
    </row>
    <row r="1056" spans="15:101" s="26" customFormat="1" x14ac:dyDescent="0.3">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32"/>
      <c r="CU1056" s="32"/>
      <c r="CV1056" s="32"/>
      <c r="CW1056" s="32"/>
    </row>
    <row r="1057" spans="15:101" s="26" customFormat="1" x14ac:dyDescent="0.3">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c r="CT1057" s="32"/>
      <c r="CU1057" s="32"/>
      <c r="CV1057" s="32"/>
      <c r="CW1057" s="32"/>
    </row>
    <row r="1058" spans="15:101" s="26" customFormat="1" x14ac:dyDescent="0.3">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c r="CT1058" s="32"/>
      <c r="CU1058" s="32"/>
      <c r="CV1058" s="32"/>
      <c r="CW1058" s="32"/>
    </row>
    <row r="1059" spans="15:101" s="26" customFormat="1" x14ac:dyDescent="0.3">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c r="CT1059" s="32"/>
      <c r="CU1059" s="32"/>
      <c r="CV1059" s="32"/>
      <c r="CW1059" s="32"/>
    </row>
    <row r="1060" spans="15:101" s="26" customFormat="1" x14ac:dyDescent="0.3">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c r="CT1060" s="32"/>
      <c r="CU1060" s="32"/>
      <c r="CV1060" s="32"/>
      <c r="CW1060" s="32"/>
    </row>
    <row r="1061" spans="15:101" s="26" customFormat="1" x14ac:dyDescent="0.3">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c r="CT1061" s="32"/>
      <c r="CU1061" s="32"/>
      <c r="CV1061" s="32"/>
      <c r="CW1061" s="32"/>
    </row>
    <row r="1062" spans="15:101" s="26" customFormat="1" x14ac:dyDescent="0.3">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row>
    <row r="1063" spans="15:101" s="26" customFormat="1" x14ac:dyDescent="0.3">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row>
    <row r="1064" spans="15:101" s="26" customFormat="1" x14ac:dyDescent="0.3">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c r="CT1064" s="32"/>
      <c r="CU1064" s="32"/>
      <c r="CV1064" s="32"/>
      <c r="CW1064" s="32"/>
    </row>
    <row r="1065" spans="15:101" s="26" customFormat="1" x14ac:dyDescent="0.3">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c r="CT1065" s="32"/>
      <c r="CU1065" s="32"/>
      <c r="CV1065" s="32"/>
      <c r="CW1065" s="32"/>
    </row>
    <row r="1066" spans="15:101" s="26" customFormat="1" x14ac:dyDescent="0.3">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c r="CT1066" s="32"/>
      <c r="CU1066" s="32"/>
      <c r="CV1066" s="32"/>
      <c r="CW1066" s="32"/>
    </row>
    <row r="1067" spans="15:101" s="26" customFormat="1" x14ac:dyDescent="0.3">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c r="CT1067" s="32"/>
      <c r="CU1067" s="32"/>
      <c r="CV1067" s="32"/>
      <c r="CW1067" s="32"/>
    </row>
    <row r="1068" spans="15:101" s="26" customFormat="1" x14ac:dyDescent="0.3">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c r="CT1068" s="32"/>
      <c r="CU1068" s="32"/>
      <c r="CV1068" s="32"/>
      <c r="CW1068" s="32"/>
    </row>
    <row r="1069" spans="15:101" s="26" customFormat="1" x14ac:dyDescent="0.3">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row>
    <row r="1070" spans="15:101" s="26" customFormat="1" x14ac:dyDescent="0.3">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row>
    <row r="1071" spans="15:101" s="26" customFormat="1" x14ac:dyDescent="0.3">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c r="CT1071" s="32"/>
      <c r="CU1071" s="32"/>
      <c r="CV1071" s="32"/>
      <c r="CW1071" s="32"/>
    </row>
    <row r="1072" spans="15:101" s="26" customFormat="1" x14ac:dyDescent="0.3">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c r="CT1072" s="32"/>
      <c r="CU1072" s="32"/>
      <c r="CV1072" s="32"/>
      <c r="CW1072" s="32"/>
    </row>
    <row r="1073" spans="15:101" s="26" customFormat="1" x14ac:dyDescent="0.3">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c r="CE1073" s="32"/>
      <c r="CF1073" s="32"/>
      <c r="CG1073" s="32"/>
      <c r="CH1073" s="32"/>
      <c r="CI1073" s="32"/>
      <c r="CJ1073" s="32"/>
      <c r="CK1073" s="32"/>
      <c r="CL1073" s="32"/>
      <c r="CM1073" s="32"/>
      <c r="CN1073" s="32"/>
      <c r="CO1073" s="32"/>
      <c r="CP1073" s="32"/>
      <c r="CQ1073" s="32"/>
      <c r="CR1073" s="32"/>
      <c r="CS1073" s="32"/>
      <c r="CT1073" s="32"/>
      <c r="CU1073" s="32"/>
      <c r="CV1073" s="32"/>
      <c r="CW1073" s="32"/>
    </row>
    <row r="1074" spans="15:101" s="26" customFormat="1" x14ac:dyDescent="0.3">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c r="CP1074" s="32"/>
      <c r="CQ1074" s="32"/>
      <c r="CR1074" s="32"/>
      <c r="CS1074" s="32"/>
      <c r="CT1074" s="32"/>
      <c r="CU1074" s="32"/>
      <c r="CV1074" s="32"/>
      <c r="CW1074" s="32"/>
    </row>
    <row r="1075" spans="15:101" s="26" customFormat="1" x14ac:dyDescent="0.3">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row>
    <row r="1076" spans="15:101" s="26" customFormat="1" x14ac:dyDescent="0.3">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row>
    <row r="1077" spans="15:101" s="26" customFormat="1" x14ac:dyDescent="0.3">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row>
    <row r="1078" spans="15:101" s="26" customFormat="1" x14ac:dyDescent="0.3">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row>
    <row r="1079" spans="15:101" s="26" customFormat="1" x14ac:dyDescent="0.3">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32"/>
      <c r="BB1079" s="32"/>
      <c r="BC1079" s="32"/>
      <c r="BD1079" s="32"/>
      <c r="BE1079" s="32"/>
      <c r="BF1079" s="32"/>
      <c r="BG1079" s="32"/>
      <c r="BH1079" s="32"/>
      <c r="BI1079" s="32"/>
      <c r="BJ1079" s="32"/>
      <c r="BK1079" s="32"/>
      <c r="BL1079" s="32"/>
      <c r="BM1079" s="32"/>
      <c r="BN1079" s="3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row>
    <row r="1080" spans="15:101" s="26" customFormat="1" x14ac:dyDescent="0.3">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row>
    <row r="1081" spans="15:101" s="26" customFormat="1" x14ac:dyDescent="0.3">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row>
    <row r="1082" spans="15:101" s="26" customFormat="1" x14ac:dyDescent="0.3">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c r="AZ1082" s="32"/>
      <c r="BA1082" s="32"/>
      <c r="BB1082" s="32"/>
      <c r="BC1082" s="32"/>
      <c r="BD1082" s="32"/>
      <c r="BE1082" s="32"/>
      <c r="BF1082" s="32"/>
      <c r="BG1082" s="32"/>
      <c r="BH1082" s="32"/>
      <c r="BI1082" s="32"/>
      <c r="BJ1082" s="32"/>
      <c r="BK1082" s="32"/>
      <c r="BL1082" s="32"/>
      <c r="BM1082" s="32"/>
      <c r="BN1082" s="3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row>
    <row r="1083" spans="15:101" s="26" customFormat="1" x14ac:dyDescent="0.3">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c r="BF1083" s="32"/>
      <c r="BG1083" s="32"/>
      <c r="BH1083" s="32"/>
      <c r="BI1083" s="32"/>
      <c r="BJ1083" s="32"/>
      <c r="BK1083" s="32"/>
      <c r="BL1083" s="32"/>
      <c r="BM1083" s="32"/>
      <c r="BN1083" s="32"/>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row>
    <row r="1084" spans="15:101" s="26" customFormat="1" x14ac:dyDescent="0.3">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c r="BF1084" s="32"/>
      <c r="BG1084" s="32"/>
      <c r="BH1084" s="32"/>
      <c r="BI1084" s="32"/>
      <c r="BJ1084" s="32"/>
      <c r="BK1084" s="32"/>
      <c r="BL1084" s="32"/>
      <c r="BM1084" s="32"/>
      <c r="BN1084" s="32"/>
      <c r="BO1084" s="32"/>
      <c r="BP1084" s="32"/>
      <c r="BQ1084" s="32"/>
      <c r="BR1084" s="32"/>
      <c r="BS1084" s="32"/>
      <c r="BT1084" s="32"/>
      <c r="BU1084" s="32"/>
      <c r="BV1084" s="32"/>
      <c r="BW1084" s="32"/>
      <c r="BX1084" s="32"/>
      <c r="BY1084" s="32"/>
      <c r="BZ1084" s="32"/>
      <c r="CA1084" s="32"/>
      <c r="CB1084" s="32"/>
      <c r="CC1084" s="32"/>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row>
    <row r="1085" spans="15:101" s="26" customFormat="1" x14ac:dyDescent="0.3">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c r="BF1085" s="32"/>
      <c r="BG1085" s="32"/>
      <c r="BH1085" s="32"/>
      <c r="BI1085" s="32"/>
      <c r="BJ1085" s="32"/>
      <c r="BK1085" s="32"/>
      <c r="BL1085" s="32"/>
      <c r="BM1085" s="32"/>
      <c r="BN1085" s="32"/>
      <c r="BO1085" s="32"/>
      <c r="BP1085" s="32"/>
      <c r="BQ1085" s="32"/>
      <c r="BR1085" s="32"/>
      <c r="BS1085" s="32"/>
      <c r="BT1085" s="32"/>
      <c r="BU1085" s="32"/>
      <c r="BV1085" s="32"/>
      <c r="BW1085" s="32"/>
      <c r="BX1085" s="32"/>
      <c r="BY1085" s="32"/>
      <c r="BZ1085" s="32"/>
      <c r="CA1085" s="32"/>
      <c r="CB1085" s="32"/>
      <c r="CC1085" s="32"/>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row>
    <row r="1086" spans="15:101" s="26" customFormat="1" x14ac:dyDescent="0.3">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row>
    <row r="1087" spans="15:101" s="26" customFormat="1" x14ac:dyDescent="0.3">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row>
    <row r="1088" spans="15:101" s="26" customFormat="1" x14ac:dyDescent="0.3">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row>
    <row r="1089" spans="15:101" s="26" customFormat="1" x14ac:dyDescent="0.3">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c r="AZ1089" s="32"/>
      <c r="BA1089" s="32"/>
      <c r="BB1089" s="32"/>
      <c r="BC1089" s="32"/>
      <c r="BD1089" s="32"/>
      <c r="BE1089" s="32"/>
      <c r="BF1089" s="32"/>
      <c r="BG1089" s="32"/>
      <c r="BH1089" s="32"/>
      <c r="BI1089" s="32"/>
      <c r="BJ1089" s="32"/>
      <c r="BK1089" s="32"/>
      <c r="BL1089" s="32"/>
      <c r="BM1089" s="32"/>
      <c r="BN1089" s="32"/>
      <c r="BO1089" s="32"/>
      <c r="BP1089" s="32"/>
      <c r="BQ1089" s="32"/>
      <c r="BR1089" s="32"/>
      <c r="BS1089" s="32"/>
      <c r="BT1089" s="32"/>
      <c r="BU1089" s="32"/>
      <c r="BV1089" s="32"/>
      <c r="BW1089" s="32"/>
      <c r="BX1089" s="32"/>
      <c r="BY1089" s="32"/>
      <c r="BZ1089" s="32"/>
      <c r="CA1089" s="32"/>
      <c r="CB1089" s="32"/>
      <c r="CC1089" s="32"/>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row>
    <row r="1090" spans="15:101" s="26" customFormat="1" x14ac:dyDescent="0.3">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c r="AZ1090" s="32"/>
      <c r="BA1090" s="32"/>
      <c r="BB1090" s="32"/>
      <c r="BC1090" s="32"/>
      <c r="BD1090" s="32"/>
      <c r="BE1090" s="32"/>
      <c r="BF1090" s="32"/>
      <c r="BG1090" s="32"/>
      <c r="BH1090" s="32"/>
      <c r="BI1090" s="32"/>
      <c r="BJ1090" s="32"/>
      <c r="BK1090" s="32"/>
      <c r="BL1090" s="32"/>
      <c r="BM1090" s="32"/>
      <c r="BN1090" s="32"/>
      <c r="BO1090" s="32"/>
      <c r="BP1090" s="32"/>
      <c r="BQ1090" s="32"/>
      <c r="BR1090" s="32"/>
      <c r="BS1090" s="32"/>
      <c r="BT1090" s="32"/>
      <c r="BU1090" s="32"/>
      <c r="BV1090" s="32"/>
      <c r="BW1090" s="32"/>
      <c r="BX1090" s="32"/>
      <c r="BY1090" s="32"/>
      <c r="BZ1090" s="32"/>
      <c r="CA1090" s="32"/>
      <c r="CB1090" s="32"/>
      <c r="CC1090" s="32"/>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row>
    <row r="1091" spans="15:101" s="26" customFormat="1" x14ac:dyDescent="0.3">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c r="AZ1091" s="32"/>
      <c r="BA1091" s="32"/>
      <c r="BB1091" s="32"/>
      <c r="BC1091" s="32"/>
      <c r="BD1091" s="32"/>
      <c r="BE1091" s="32"/>
      <c r="BF1091" s="32"/>
      <c r="BG1091" s="32"/>
      <c r="BH1091" s="32"/>
      <c r="BI1091" s="32"/>
      <c r="BJ1091" s="32"/>
      <c r="BK1091" s="32"/>
      <c r="BL1091" s="32"/>
      <c r="BM1091" s="32"/>
      <c r="BN1091" s="32"/>
      <c r="BO1091" s="32"/>
      <c r="BP1091" s="32"/>
      <c r="BQ1091" s="32"/>
      <c r="BR1091" s="32"/>
      <c r="BS1091" s="32"/>
      <c r="BT1091" s="32"/>
      <c r="BU1091" s="32"/>
      <c r="BV1091" s="32"/>
      <c r="BW1091" s="32"/>
      <c r="BX1091" s="32"/>
      <c r="BY1091" s="32"/>
      <c r="BZ1091" s="32"/>
      <c r="CA1091" s="32"/>
      <c r="CB1091" s="32"/>
      <c r="CC1091" s="32"/>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row>
    <row r="1092" spans="15:101" s="26" customFormat="1" x14ac:dyDescent="0.3">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c r="AZ1092" s="32"/>
      <c r="BA1092" s="32"/>
      <c r="BB1092" s="32"/>
      <c r="BC1092" s="32"/>
      <c r="BD1092" s="32"/>
      <c r="BE1092" s="32"/>
      <c r="BF1092" s="32"/>
      <c r="BG1092" s="32"/>
      <c r="BH1092" s="32"/>
      <c r="BI1092" s="32"/>
      <c r="BJ1092" s="32"/>
      <c r="BK1092" s="32"/>
      <c r="BL1092" s="32"/>
      <c r="BM1092" s="32"/>
      <c r="BN1092" s="32"/>
      <c r="BO1092" s="32"/>
      <c r="BP1092" s="32"/>
      <c r="BQ1092" s="32"/>
      <c r="BR1092" s="32"/>
      <c r="BS1092" s="32"/>
      <c r="BT1092" s="32"/>
      <c r="BU1092" s="32"/>
      <c r="BV1092" s="32"/>
      <c r="BW1092" s="32"/>
      <c r="BX1092" s="32"/>
      <c r="BY1092" s="32"/>
      <c r="BZ1092" s="32"/>
      <c r="CA1092" s="32"/>
      <c r="CB1092" s="32"/>
      <c r="CC1092" s="32"/>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row>
    <row r="1093" spans="15:101" s="26" customFormat="1" x14ac:dyDescent="0.3">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row>
    <row r="1094" spans="15:101" s="26" customFormat="1" x14ac:dyDescent="0.3">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row>
    <row r="1095" spans="15:101" s="26" customFormat="1" x14ac:dyDescent="0.3">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c r="AZ1095" s="32"/>
      <c r="BA1095" s="32"/>
      <c r="BB1095" s="32"/>
      <c r="BC1095" s="32"/>
      <c r="BD1095" s="32"/>
      <c r="BE1095" s="32"/>
      <c r="BF1095" s="32"/>
      <c r="BG1095" s="32"/>
      <c r="BH1095" s="32"/>
      <c r="BI1095" s="32"/>
      <c r="BJ1095" s="32"/>
      <c r="BK1095" s="32"/>
      <c r="BL1095" s="32"/>
      <c r="BM1095" s="32"/>
      <c r="BN1095" s="32"/>
      <c r="BO1095" s="32"/>
      <c r="BP1095" s="32"/>
      <c r="BQ1095" s="32"/>
      <c r="BR1095" s="32"/>
      <c r="BS1095" s="32"/>
      <c r="BT1095" s="32"/>
      <c r="BU1095" s="32"/>
      <c r="BV1095" s="32"/>
      <c r="BW1095" s="32"/>
      <c r="BX1095" s="32"/>
      <c r="BY1095" s="32"/>
      <c r="BZ1095" s="32"/>
      <c r="CA1095" s="32"/>
      <c r="CB1095" s="32"/>
      <c r="CC1095" s="32"/>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row>
    <row r="1096" spans="15:101" s="26" customFormat="1" x14ac:dyDescent="0.3">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c r="AZ1096" s="32"/>
      <c r="BA1096" s="32"/>
      <c r="BB1096" s="32"/>
      <c r="BC1096" s="32"/>
      <c r="BD1096" s="32"/>
      <c r="BE1096" s="32"/>
      <c r="BF1096" s="32"/>
      <c r="BG1096" s="32"/>
      <c r="BH1096" s="32"/>
      <c r="BI1096" s="32"/>
      <c r="BJ1096" s="32"/>
      <c r="BK1096" s="32"/>
      <c r="BL1096" s="32"/>
      <c r="BM1096" s="32"/>
      <c r="BN1096" s="32"/>
      <c r="BO1096" s="32"/>
      <c r="BP1096" s="32"/>
      <c r="BQ1096" s="32"/>
      <c r="BR1096" s="32"/>
      <c r="BS1096" s="32"/>
      <c r="BT1096" s="32"/>
      <c r="BU1096" s="32"/>
      <c r="BV1096" s="32"/>
      <c r="BW1096" s="32"/>
      <c r="BX1096" s="32"/>
      <c r="BY1096" s="32"/>
      <c r="BZ1096" s="32"/>
      <c r="CA1096" s="32"/>
      <c r="CB1096" s="32"/>
      <c r="CC1096" s="32"/>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row>
    <row r="1097" spans="15:101" s="26" customFormat="1" x14ac:dyDescent="0.3">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c r="AZ1097" s="32"/>
      <c r="BA1097" s="32"/>
      <c r="BB1097" s="32"/>
      <c r="BC1097" s="32"/>
      <c r="BD1097" s="32"/>
      <c r="BE1097" s="32"/>
      <c r="BF1097" s="32"/>
      <c r="BG1097" s="32"/>
      <c r="BH1097" s="32"/>
      <c r="BI1097" s="32"/>
      <c r="BJ1097" s="32"/>
      <c r="BK1097" s="32"/>
      <c r="BL1097" s="32"/>
      <c r="BM1097" s="32"/>
      <c r="BN1097" s="32"/>
      <c r="BO1097" s="32"/>
      <c r="BP1097" s="32"/>
      <c r="BQ1097" s="32"/>
      <c r="BR1097" s="32"/>
      <c r="BS1097" s="32"/>
      <c r="BT1097" s="32"/>
      <c r="BU1097" s="32"/>
      <c r="BV1097" s="32"/>
      <c r="BW1097" s="32"/>
      <c r="BX1097" s="32"/>
      <c r="BY1097" s="32"/>
      <c r="BZ1097" s="32"/>
      <c r="CA1097" s="32"/>
      <c r="CB1097" s="32"/>
      <c r="CC1097" s="32"/>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row>
    <row r="1098" spans="15:101" s="26" customFormat="1" x14ac:dyDescent="0.3">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c r="AZ1098" s="32"/>
      <c r="BA1098" s="32"/>
      <c r="BB1098" s="32"/>
      <c r="BC1098" s="32"/>
      <c r="BD1098" s="32"/>
      <c r="BE1098" s="32"/>
      <c r="BF1098" s="32"/>
      <c r="BG1098" s="32"/>
      <c r="BH1098" s="32"/>
      <c r="BI1098" s="32"/>
      <c r="BJ1098" s="32"/>
      <c r="BK1098" s="32"/>
      <c r="BL1098" s="32"/>
      <c r="BM1098" s="32"/>
      <c r="BN1098" s="32"/>
      <c r="BO1098" s="32"/>
      <c r="BP1098" s="32"/>
      <c r="BQ1098" s="32"/>
      <c r="BR1098" s="32"/>
      <c r="BS1098" s="32"/>
      <c r="BT1098" s="32"/>
      <c r="BU1098" s="32"/>
      <c r="BV1098" s="32"/>
      <c r="BW1098" s="32"/>
      <c r="BX1098" s="32"/>
      <c r="BY1098" s="32"/>
      <c r="BZ1098" s="32"/>
      <c r="CA1098" s="32"/>
      <c r="CB1098" s="32"/>
      <c r="CC1098" s="32"/>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row>
    <row r="1099" spans="15:101" s="26" customFormat="1" x14ac:dyDescent="0.3">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c r="BP1099" s="32"/>
      <c r="BQ1099" s="32"/>
      <c r="BR1099" s="32"/>
      <c r="BS1099" s="32"/>
      <c r="BT1099" s="32"/>
      <c r="BU1099" s="32"/>
      <c r="BV1099" s="32"/>
      <c r="BW1099" s="32"/>
      <c r="BX1099" s="32"/>
      <c r="BY1099" s="32"/>
      <c r="BZ1099" s="32"/>
      <c r="CA1099" s="32"/>
      <c r="CB1099" s="32"/>
      <c r="CC1099" s="32"/>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row>
    <row r="1100" spans="15:101" s="26" customFormat="1" x14ac:dyDescent="0.3">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c r="CP1100" s="32"/>
      <c r="CQ1100" s="32"/>
      <c r="CR1100" s="32"/>
      <c r="CS1100" s="32"/>
      <c r="CT1100" s="32"/>
      <c r="CU1100" s="32"/>
      <c r="CV1100" s="32"/>
      <c r="CW1100" s="32"/>
    </row>
    <row r="1101" spans="15:101" s="26" customFormat="1" x14ac:dyDescent="0.3">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row>
    <row r="1102" spans="15:101" s="26" customFormat="1" x14ac:dyDescent="0.3">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row>
    <row r="1103" spans="15:101" s="26" customFormat="1" x14ac:dyDescent="0.3">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c r="AZ1103" s="32"/>
      <c r="BA1103" s="32"/>
      <c r="BB1103" s="32"/>
      <c r="BC1103" s="32"/>
      <c r="BD1103" s="32"/>
      <c r="BE1103" s="32"/>
      <c r="BF1103" s="32"/>
      <c r="BG1103" s="32"/>
      <c r="BH1103" s="32"/>
      <c r="BI1103" s="32"/>
      <c r="BJ1103" s="32"/>
      <c r="BK1103" s="32"/>
      <c r="BL1103" s="32"/>
      <c r="BM1103" s="32"/>
      <c r="BN1103" s="32"/>
      <c r="BO1103" s="32"/>
      <c r="BP1103" s="32"/>
      <c r="BQ1103" s="32"/>
      <c r="BR1103" s="32"/>
      <c r="BS1103" s="32"/>
      <c r="BT1103" s="32"/>
      <c r="BU1103" s="32"/>
      <c r="BV1103" s="32"/>
      <c r="BW1103" s="32"/>
      <c r="BX1103" s="32"/>
      <c r="BY1103" s="32"/>
      <c r="BZ1103" s="32"/>
      <c r="CA1103" s="32"/>
      <c r="CB1103" s="32"/>
      <c r="CC1103" s="32"/>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row>
    <row r="1104" spans="15:101" s="26" customFormat="1" x14ac:dyDescent="0.3">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c r="AZ1104" s="32"/>
      <c r="BA1104" s="32"/>
      <c r="BB1104" s="32"/>
      <c r="BC1104" s="32"/>
      <c r="BD1104" s="32"/>
      <c r="BE1104" s="32"/>
      <c r="BF1104" s="32"/>
      <c r="BG1104" s="32"/>
      <c r="BH1104" s="32"/>
      <c r="BI1104" s="32"/>
      <c r="BJ1104" s="32"/>
      <c r="BK1104" s="32"/>
      <c r="BL1104" s="32"/>
      <c r="BM1104" s="32"/>
      <c r="BN1104" s="32"/>
      <c r="BO1104" s="32"/>
      <c r="BP1104" s="32"/>
      <c r="BQ1104" s="32"/>
      <c r="BR1104" s="32"/>
      <c r="BS1104" s="32"/>
      <c r="BT1104" s="32"/>
      <c r="BU1104" s="32"/>
      <c r="BV1104" s="32"/>
      <c r="BW1104" s="32"/>
      <c r="BX1104" s="32"/>
      <c r="BY1104" s="32"/>
      <c r="BZ1104" s="32"/>
      <c r="CA1104" s="32"/>
      <c r="CB1104" s="32"/>
      <c r="CC1104" s="32"/>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row>
    <row r="1105" spans="15:101" s="26" customFormat="1" x14ac:dyDescent="0.3">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c r="AZ1105" s="32"/>
      <c r="BA1105" s="32"/>
      <c r="BB1105" s="32"/>
      <c r="BC1105" s="32"/>
      <c r="BD1105" s="32"/>
      <c r="BE1105" s="32"/>
      <c r="BF1105" s="32"/>
      <c r="BG1105" s="32"/>
      <c r="BH1105" s="32"/>
      <c r="BI1105" s="32"/>
      <c r="BJ1105" s="32"/>
      <c r="BK1105" s="32"/>
      <c r="BL1105" s="32"/>
      <c r="BM1105" s="32"/>
      <c r="BN1105" s="32"/>
      <c r="BO1105" s="32"/>
      <c r="BP1105" s="32"/>
      <c r="BQ1105" s="32"/>
      <c r="BR1105" s="32"/>
      <c r="BS1105" s="32"/>
      <c r="BT1105" s="32"/>
      <c r="BU1105" s="32"/>
      <c r="BV1105" s="32"/>
      <c r="BW1105" s="32"/>
      <c r="BX1105" s="32"/>
      <c r="BY1105" s="32"/>
      <c r="BZ1105" s="32"/>
      <c r="CA1105" s="32"/>
      <c r="CB1105" s="32"/>
      <c r="CC1105" s="32"/>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row>
    <row r="1106" spans="15:101" s="26" customFormat="1" x14ac:dyDescent="0.3">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c r="AZ1106" s="32"/>
      <c r="BA1106" s="32"/>
      <c r="BB1106" s="32"/>
      <c r="BC1106" s="32"/>
      <c r="BD1106" s="32"/>
      <c r="BE1106" s="32"/>
      <c r="BF1106" s="32"/>
      <c r="BG1106" s="32"/>
      <c r="BH1106" s="32"/>
      <c r="BI1106" s="32"/>
      <c r="BJ1106" s="32"/>
      <c r="BK1106" s="32"/>
      <c r="BL1106" s="32"/>
      <c r="BM1106" s="32"/>
      <c r="BN1106" s="32"/>
      <c r="BO1106" s="32"/>
      <c r="BP1106" s="32"/>
      <c r="BQ1106" s="32"/>
      <c r="BR1106" s="32"/>
      <c r="BS1106" s="32"/>
      <c r="BT1106" s="32"/>
      <c r="BU1106" s="32"/>
      <c r="BV1106" s="32"/>
      <c r="BW1106" s="32"/>
      <c r="BX1106" s="32"/>
      <c r="BY1106" s="32"/>
      <c r="BZ1106" s="32"/>
      <c r="CA1106" s="32"/>
      <c r="CB1106" s="32"/>
      <c r="CC1106" s="32"/>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row>
    <row r="1107" spans="15:101" s="26" customFormat="1" x14ac:dyDescent="0.3">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row>
    <row r="1108" spans="15:101" s="26" customFormat="1" x14ac:dyDescent="0.3">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c r="AZ1108" s="32"/>
      <c r="BA1108" s="32"/>
      <c r="BB1108" s="32"/>
      <c r="BC1108" s="32"/>
      <c r="BD1108" s="32"/>
      <c r="BE1108" s="32"/>
      <c r="BF1108" s="32"/>
      <c r="BG1108" s="32"/>
      <c r="BH1108" s="32"/>
      <c r="BI1108" s="32"/>
      <c r="BJ1108" s="32"/>
      <c r="BK1108" s="32"/>
      <c r="BL1108" s="32"/>
      <c r="BM1108" s="32"/>
      <c r="BN1108" s="32"/>
      <c r="BO1108" s="32"/>
      <c r="BP1108" s="32"/>
      <c r="BQ1108" s="32"/>
      <c r="BR1108" s="32"/>
      <c r="BS1108" s="32"/>
      <c r="BT1108" s="32"/>
      <c r="BU1108" s="32"/>
      <c r="BV1108" s="32"/>
      <c r="BW1108" s="32"/>
      <c r="BX1108" s="32"/>
      <c r="BY1108" s="32"/>
      <c r="BZ1108" s="32"/>
      <c r="CA1108" s="32"/>
      <c r="CB1108" s="32"/>
      <c r="CC1108" s="32"/>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row>
    <row r="1109" spans="15:101" s="26" customFormat="1" x14ac:dyDescent="0.3">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row>
    <row r="1110" spans="15:101" s="26" customFormat="1" x14ac:dyDescent="0.3">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row>
    <row r="1111" spans="15:101" s="26" customFormat="1" x14ac:dyDescent="0.3">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c r="AZ1111" s="32"/>
      <c r="BA1111" s="32"/>
      <c r="BB1111" s="32"/>
      <c r="BC1111" s="32"/>
      <c r="BD1111" s="32"/>
      <c r="BE1111" s="32"/>
      <c r="BF1111" s="32"/>
      <c r="BG1111" s="32"/>
      <c r="BH1111" s="32"/>
      <c r="BI1111" s="32"/>
      <c r="BJ1111" s="32"/>
      <c r="BK1111" s="32"/>
      <c r="BL1111" s="32"/>
      <c r="BM1111" s="32"/>
      <c r="BN1111" s="32"/>
      <c r="BO1111" s="32"/>
      <c r="BP1111" s="32"/>
      <c r="BQ1111" s="32"/>
      <c r="BR1111" s="32"/>
      <c r="BS1111" s="32"/>
      <c r="BT1111" s="32"/>
      <c r="BU1111" s="32"/>
      <c r="BV1111" s="32"/>
      <c r="BW1111" s="32"/>
      <c r="BX1111" s="32"/>
      <c r="BY1111" s="32"/>
      <c r="BZ1111" s="32"/>
      <c r="CA1111" s="32"/>
      <c r="CB1111" s="32"/>
      <c r="CC1111" s="32"/>
      <c r="CD1111" s="32"/>
      <c r="CE1111" s="32"/>
      <c r="CF1111" s="32"/>
      <c r="CG1111" s="32"/>
      <c r="CH1111" s="32"/>
      <c r="CI1111" s="32"/>
      <c r="CJ1111" s="32"/>
      <c r="CK1111" s="32"/>
      <c r="CL1111" s="32"/>
      <c r="CM1111" s="32"/>
      <c r="CN1111" s="32"/>
      <c r="CO1111" s="32"/>
      <c r="CP1111" s="32"/>
      <c r="CQ1111" s="32"/>
      <c r="CR1111" s="32"/>
      <c r="CS1111" s="32"/>
      <c r="CT1111" s="32"/>
      <c r="CU1111" s="32"/>
      <c r="CV1111" s="32"/>
      <c r="CW1111" s="32"/>
    </row>
    <row r="1112" spans="15:101" s="26" customFormat="1" x14ac:dyDescent="0.3">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c r="AZ1112" s="32"/>
      <c r="BA1112" s="32"/>
      <c r="BB1112" s="32"/>
      <c r="BC1112" s="32"/>
      <c r="BD1112" s="32"/>
      <c r="BE1112" s="32"/>
      <c r="BF1112" s="32"/>
      <c r="BG1112" s="32"/>
      <c r="BH1112" s="32"/>
      <c r="BI1112" s="32"/>
      <c r="BJ1112" s="32"/>
      <c r="BK1112" s="32"/>
      <c r="BL1112" s="32"/>
      <c r="BM1112" s="32"/>
      <c r="BN1112" s="32"/>
      <c r="BO1112" s="32"/>
      <c r="BP1112" s="32"/>
      <c r="BQ1112" s="32"/>
      <c r="BR1112" s="32"/>
      <c r="BS1112" s="32"/>
      <c r="BT1112" s="32"/>
      <c r="BU1112" s="32"/>
      <c r="BV1112" s="32"/>
      <c r="BW1112" s="32"/>
      <c r="BX1112" s="32"/>
      <c r="BY1112" s="32"/>
      <c r="BZ1112" s="32"/>
      <c r="CA1112" s="32"/>
      <c r="CB1112" s="32"/>
      <c r="CC1112" s="32"/>
      <c r="CD1112" s="32"/>
      <c r="CE1112" s="32"/>
      <c r="CF1112" s="32"/>
      <c r="CG1112" s="32"/>
      <c r="CH1112" s="32"/>
      <c r="CI1112" s="32"/>
      <c r="CJ1112" s="32"/>
      <c r="CK1112" s="32"/>
      <c r="CL1112" s="32"/>
      <c r="CM1112" s="32"/>
      <c r="CN1112" s="32"/>
      <c r="CO1112" s="32"/>
      <c r="CP1112" s="32"/>
      <c r="CQ1112" s="32"/>
      <c r="CR1112" s="32"/>
      <c r="CS1112" s="32"/>
      <c r="CT1112" s="32"/>
      <c r="CU1112" s="32"/>
      <c r="CV1112" s="32"/>
      <c r="CW1112" s="32"/>
    </row>
    <row r="1113" spans="15:101" s="26" customFormat="1" x14ac:dyDescent="0.3">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c r="AZ1113" s="32"/>
      <c r="BA1113" s="32"/>
      <c r="BB1113" s="32"/>
      <c r="BC1113" s="32"/>
      <c r="BD1113" s="32"/>
      <c r="BE1113" s="32"/>
      <c r="BF1113" s="32"/>
      <c r="BG1113" s="32"/>
      <c r="BH1113" s="32"/>
      <c r="BI1113" s="32"/>
      <c r="BJ1113" s="32"/>
      <c r="BK1113" s="32"/>
      <c r="BL1113" s="32"/>
      <c r="BM1113" s="32"/>
      <c r="BN1113" s="32"/>
      <c r="BO1113" s="32"/>
      <c r="BP1113" s="32"/>
      <c r="BQ1113" s="32"/>
      <c r="BR1113" s="32"/>
      <c r="BS1113" s="32"/>
      <c r="BT1113" s="32"/>
      <c r="BU1113" s="32"/>
      <c r="BV1113" s="32"/>
      <c r="BW1113" s="32"/>
      <c r="BX1113" s="32"/>
      <c r="BY1113" s="32"/>
      <c r="BZ1113" s="32"/>
      <c r="CA1113" s="32"/>
      <c r="CB1113" s="32"/>
      <c r="CC1113" s="32"/>
      <c r="CD1113" s="32"/>
      <c r="CE1113" s="32"/>
      <c r="CF1113" s="32"/>
      <c r="CG1113" s="32"/>
      <c r="CH1113" s="32"/>
      <c r="CI1113" s="32"/>
      <c r="CJ1113" s="32"/>
      <c r="CK1113" s="32"/>
      <c r="CL1113" s="32"/>
      <c r="CM1113" s="32"/>
      <c r="CN1113" s="32"/>
      <c r="CO1113" s="32"/>
      <c r="CP1113" s="32"/>
      <c r="CQ1113" s="32"/>
      <c r="CR1113" s="32"/>
      <c r="CS1113" s="32"/>
      <c r="CT1113" s="32"/>
      <c r="CU1113" s="32"/>
      <c r="CV1113" s="32"/>
      <c r="CW1113" s="32"/>
    </row>
    <row r="1114" spans="15:101" s="26" customFormat="1" x14ac:dyDescent="0.3">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c r="AZ1114" s="32"/>
      <c r="BA1114" s="32"/>
      <c r="BB1114" s="32"/>
      <c r="BC1114" s="32"/>
      <c r="BD1114" s="32"/>
      <c r="BE1114" s="32"/>
      <c r="BF1114" s="32"/>
      <c r="BG1114" s="32"/>
      <c r="BH1114" s="32"/>
      <c r="BI1114" s="32"/>
      <c r="BJ1114" s="32"/>
      <c r="BK1114" s="32"/>
      <c r="BL1114" s="32"/>
      <c r="BM1114" s="32"/>
      <c r="BN1114" s="32"/>
      <c r="BO1114" s="32"/>
      <c r="BP1114" s="32"/>
      <c r="BQ1114" s="32"/>
      <c r="BR1114" s="32"/>
      <c r="BS1114" s="32"/>
      <c r="BT1114" s="32"/>
      <c r="BU1114" s="32"/>
      <c r="BV1114" s="32"/>
      <c r="BW1114" s="32"/>
      <c r="BX1114" s="32"/>
      <c r="BY1114" s="32"/>
      <c r="BZ1114" s="32"/>
      <c r="CA1114" s="32"/>
      <c r="CB1114" s="32"/>
      <c r="CC1114" s="32"/>
      <c r="CD1114" s="32"/>
      <c r="CE1114" s="32"/>
      <c r="CF1114" s="32"/>
      <c r="CG1114" s="32"/>
      <c r="CH1114" s="32"/>
      <c r="CI1114" s="32"/>
      <c r="CJ1114" s="32"/>
      <c r="CK1114" s="32"/>
      <c r="CL1114" s="32"/>
      <c r="CM1114" s="32"/>
      <c r="CN1114" s="32"/>
      <c r="CO1114" s="32"/>
      <c r="CP1114" s="32"/>
      <c r="CQ1114" s="32"/>
      <c r="CR1114" s="32"/>
      <c r="CS1114" s="32"/>
      <c r="CT1114" s="32"/>
      <c r="CU1114" s="32"/>
      <c r="CV1114" s="32"/>
      <c r="CW1114" s="32"/>
    </row>
    <row r="1115" spans="15:101" s="26" customFormat="1" x14ac:dyDescent="0.3">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c r="CP1115" s="32"/>
      <c r="CQ1115" s="32"/>
      <c r="CR1115" s="32"/>
      <c r="CS1115" s="32"/>
      <c r="CT1115" s="32"/>
      <c r="CU1115" s="32"/>
      <c r="CV1115" s="32"/>
      <c r="CW1115" s="32"/>
    </row>
    <row r="1116" spans="15:101" s="26" customFormat="1" x14ac:dyDescent="0.3">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c r="AZ1116" s="32"/>
      <c r="BA1116" s="32"/>
      <c r="BB1116" s="32"/>
      <c r="BC1116" s="32"/>
      <c r="BD1116" s="32"/>
      <c r="BE1116" s="32"/>
      <c r="BF1116" s="32"/>
      <c r="BG1116" s="32"/>
      <c r="BH1116" s="32"/>
      <c r="BI1116" s="32"/>
      <c r="BJ1116" s="32"/>
      <c r="BK1116" s="32"/>
      <c r="BL1116" s="32"/>
      <c r="BM1116" s="32"/>
      <c r="BN1116" s="32"/>
      <c r="BO1116" s="32"/>
      <c r="BP1116" s="32"/>
      <c r="BQ1116" s="32"/>
      <c r="BR1116" s="32"/>
      <c r="BS1116" s="32"/>
      <c r="BT1116" s="32"/>
      <c r="BU1116" s="32"/>
      <c r="BV1116" s="32"/>
      <c r="BW1116" s="32"/>
      <c r="BX1116" s="32"/>
      <c r="BY1116" s="32"/>
      <c r="BZ1116" s="32"/>
      <c r="CA1116" s="32"/>
      <c r="CB1116" s="32"/>
      <c r="CC1116" s="32"/>
      <c r="CD1116" s="32"/>
      <c r="CE1116" s="32"/>
      <c r="CF1116" s="32"/>
      <c r="CG1116" s="32"/>
      <c r="CH1116" s="32"/>
      <c r="CI1116" s="32"/>
      <c r="CJ1116" s="32"/>
      <c r="CK1116" s="32"/>
      <c r="CL1116" s="32"/>
      <c r="CM1116" s="32"/>
      <c r="CN1116" s="32"/>
      <c r="CO1116" s="32"/>
      <c r="CP1116" s="32"/>
      <c r="CQ1116" s="32"/>
      <c r="CR1116" s="32"/>
      <c r="CS1116" s="32"/>
      <c r="CT1116" s="32"/>
      <c r="CU1116" s="32"/>
      <c r="CV1116" s="32"/>
      <c r="CW1116" s="32"/>
    </row>
    <row r="1117" spans="15:101" s="26" customFormat="1" x14ac:dyDescent="0.3">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c r="AZ1117" s="32"/>
      <c r="BA1117" s="32"/>
      <c r="BB1117" s="32"/>
      <c r="BC1117" s="32"/>
      <c r="BD1117" s="32"/>
      <c r="BE1117" s="32"/>
      <c r="BF1117" s="32"/>
      <c r="BG1117" s="32"/>
      <c r="BH1117" s="32"/>
      <c r="BI1117" s="32"/>
      <c r="BJ1117" s="32"/>
      <c r="BK1117" s="32"/>
      <c r="BL1117" s="32"/>
      <c r="BM1117" s="32"/>
      <c r="BN1117" s="32"/>
      <c r="BO1117" s="32"/>
      <c r="BP1117" s="32"/>
      <c r="BQ1117" s="32"/>
      <c r="BR1117" s="32"/>
      <c r="BS1117" s="32"/>
      <c r="BT1117" s="32"/>
      <c r="BU1117" s="32"/>
      <c r="BV1117" s="32"/>
      <c r="BW1117" s="32"/>
      <c r="BX1117" s="32"/>
      <c r="BY1117" s="32"/>
      <c r="BZ1117" s="32"/>
      <c r="CA1117" s="32"/>
      <c r="CB1117" s="32"/>
      <c r="CC1117" s="32"/>
      <c r="CD1117" s="32"/>
      <c r="CE1117" s="32"/>
      <c r="CF1117" s="32"/>
      <c r="CG1117" s="32"/>
      <c r="CH1117" s="32"/>
      <c r="CI1117" s="32"/>
      <c r="CJ1117" s="32"/>
      <c r="CK1117" s="32"/>
      <c r="CL1117" s="32"/>
      <c r="CM1117" s="32"/>
      <c r="CN1117" s="32"/>
      <c r="CO1117" s="32"/>
      <c r="CP1117" s="32"/>
      <c r="CQ1117" s="32"/>
      <c r="CR1117" s="32"/>
      <c r="CS1117" s="32"/>
      <c r="CT1117" s="32"/>
      <c r="CU1117" s="32"/>
      <c r="CV1117" s="32"/>
      <c r="CW1117" s="32"/>
    </row>
    <row r="1118" spans="15:101" s="26" customFormat="1" x14ac:dyDescent="0.3">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row>
    <row r="1119" spans="15:101" s="26" customFormat="1" x14ac:dyDescent="0.3">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c r="AZ1119" s="32"/>
      <c r="BA1119" s="32"/>
      <c r="BB1119" s="32"/>
      <c r="BC1119" s="32"/>
      <c r="BD1119" s="32"/>
      <c r="BE1119" s="32"/>
      <c r="BF1119" s="32"/>
      <c r="BG1119" s="32"/>
      <c r="BH1119" s="32"/>
      <c r="BI1119" s="32"/>
      <c r="BJ1119" s="32"/>
      <c r="BK1119" s="32"/>
      <c r="BL1119" s="32"/>
      <c r="BM1119" s="32"/>
      <c r="BN1119" s="32"/>
      <c r="BO1119" s="32"/>
      <c r="BP1119" s="32"/>
      <c r="BQ1119" s="32"/>
      <c r="BR1119" s="32"/>
      <c r="BS1119" s="32"/>
      <c r="BT1119" s="32"/>
      <c r="BU1119" s="32"/>
      <c r="BV1119" s="32"/>
      <c r="BW1119" s="32"/>
      <c r="BX1119" s="32"/>
      <c r="BY1119" s="32"/>
      <c r="BZ1119" s="32"/>
      <c r="CA1119" s="32"/>
      <c r="CB1119" s="32"/>
      <c r="CC1119" s="32"/>
      <c r="CD1119" s="32"/>
      <c r="CE1119" s="32"/>
      <c r="CF1119" s="32"/>
      <c r="CG1119" s="32"/>
      <c r="CH1119" s="32"/>
      <c r="CI1119" s="32"/>
      <c r="CJ1119" s="32"/>
      <c r="CK1119" s="32"/>
      <c r="CL1119" s="32"/>
      <c r="CM1119" s="32"/>
      <c r="CN1119" s="32"/>
      <c r="CO1119" s="32"/>
      <c r="CP1119" s="32"/>
      <c r="CQ1119" s="32"/>
      <c r="CR1119" s="32"/>
      <c r="CS1119" s="32"/>
      <c r="CT1119" s="32"/>
      <c r="CU1119" s="32"/>
      <c r="CV1119" s="32"/>
      <c r="CW1119" s="32"/>
    </row>
    <row r="1120" spans="15:101" s="26" customFormat="1" x14ac:dyDescent="0.3">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c r="AZ1120" s="32"/>
      <c r="BA1120" s="32"/>
      <c r="BB1120" s="32"/>
      <c r="BC1120" s="32"/>
      <c r="BD1120" s="32"/>
      <c r="BE1120" s="32"/>
      <c r="BF1120" s="32"/>
      <c r="BG1120" s="32"/>
      <c r="BH1120" s="32"/>
      <c r="BI1120" s="32"/>
      <c r="BJ1120" s="32"/>
      <c r="BK1120" s="32"/>
      <c r="BL1120" s="32"/>
      <c r="BM1120" s="32"/>
      <c r="BN1120" s="32"/>
      <c r="BO1120" s="32"/>
      <c r="BP1120" s="32"/>
      <c r="BQ1120" s="32"/>
      <c r="BR1120" s="32"/>
      <c r="BS1120" s="32"/>
      <c r="BT1120" s="32"/>
      <c r="BU1120" s="32"/>
      <c r="BV1120" s="32"/>
      <c r="BW1120" s="32"/>
      <c r="BX1120" s="32"/>
      <c r="BY1120" s="32"/>
      <c r="BZ1120" s="32"/>
      <c r="CA1120" s="32"/>
      <c r="CB1120" s="32"/>
      <c r="CC1120" s="32"/>
      <c r="CD1120" s="32"/>
      <c r="CE1120" s="32"/>
      <c r="CF1120" s="32"/>
      <c r="CG1120" s="32"/>
      <c r="CH1120" s="32"/>
      <c r="CI1120" s="32"/>
      <c r="CJ1120" s="32"/>
      <c r="CK1120" s="32"/>
      <c r="CL1120" s="32"/>
      <c r="CM1120" s="32"/>
      <c r="CN1120" s="32"/>
      <c r="CO1120" s="32"/>
      <c r="CP1120" s="32"/>
      <c r="CQ1120" s="32"/>
      <c r="CR1120" s="32"/>
      <c r="CS1120" s="32"/>
      <c r="CT1120" s="32"/>
      <c r="CU1120" s="32"/>
      <c r="CV1120" s="32"/>
      <c r="CW1120" s="32"/>
    </row>
    <row r="1121" spans="15:101" s="26" customFormat="1" x14ac:dyDescent="0.3">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c r="AZ1121" s="32"/>
      <c r="BA1121" s="32"/>
      <c r="BB1121" s="32"/>
      <c r="BC1121" s="32"/>
      <c r="BD1121" s="32"/>
      <c r="BE1121" s="32"/>
      <c r="BF1121" s="32"/>
      <c r="BG1121" s="32"/>
      <c r="BH1121" s="32"/>
      <c r="BI1121" s="32"/>
      <c r="BJ1121" s="32"/>
      <c r="BK1121" s="32"/>
      <c r="BL1121" s="32"/>
      <c r="BM1121" s="32"/>
      <c r="BN1121" s="32"/>
      <c r="BO1121" s="32"/>
      <c r="BP1121" s="32"/>
      <c r="BQ1121" s="32"/>
      <c r="BR1121" s="32"/>
      <c r="BS1121" s="32"/>
      <c r="BT1121" s="32"/>
      <c r="BU1121" s="32"/>
      <c r="BV1121" s="32"/>
      <c r="BW1121" s="32"/>
      <c r="BX1121" s="32"/>
      <c r="BY1121" s="32"/>
      <c r="BZ1121" s="32"/>
      <c r="CA1121" s="32"/>
      <c r="CB1121" s="32"/>
      <c r="CC1121" s="32"/>
      <c r="CD1121" s="32"/>
      <c r="CE1121" s="32"/>
      <c r="CF1121" s="32"/>
      <c r="CG1121" s="32"/>
      <c r="CH1121" s="32"/>
      <c r="CI1121" s="32"/>
      <c r="CJ1121" s="32"/>
      <c r="CK1121" s="32"/>
      <c r="CL1121" s="32"/>
      <c r="CM1121" s="32"/>
      <c r="CN1121" s="32"/>
      <c r="CO1121" s="32"/>
      <c r="CP1121" s="32"/>
      <c r="CQ1121" s="32"/>
      <c r="CR1121" s="32"/>
      <c r="CS1121" s="32"/>
      <c r="CT1121" s="32"/>
      <c r="CU1121" s="32"/>
      <c r="CV1121" s="32"/>
      <c r="CW1121" s="32"/>
    </row>
    <row r="1122" spans="15:101" s="26" customFormat="1" x14ac:dyDescent="0.3">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c r="AZ1122" s="32"/>
      <c r="BA1122" s="32"/>
      <c r="BB1122" s="32"/>
      <c r="BC1122" s="32"/>
      <c r="BD1122" s="32"/>
      <c r="BE1122" s="32"/>
      <c r="BF1122" s="32"/>
      <c r="BG1122" s="32"/>
      <c r="BH1122" s="32"/>
      <c r="BI1122" s="32"/>
      <c r="BJ1122" s="32"/>
      <c r="BK1122" s="32"/>
      <c r="BL1122" s="32"/>
      <c r="BM1122" s="32"/>
      <c r="BN1122" s="32"/>
      <c r="BO1122" s="32"/>
      <c r="BP1122" s="32"/>
      <c r="BQ1122" s="32"/>
      <c r="BR1122" s="32"/>
      <c r="BS1122" s="32"/>
      <c r="BT1122" s="32"/>
      <c r="BU1122" s="32"/>
      <c r="BV1122" s="32"/>
      <c r="BW1122" s="32"/>
      <c r="BX1122" s="32"/>
      <c r="BY1122" s="32"/>
      <c r="BZ1122" s="32"/>
      <c r="CA1122" s="32"/>
      <c r="CB1122" s="32"/>
      <c r="CC1122" s="32"/>
      <c r="CD1122" s="32"/>
      <c r="CE1122" s="32"/>
      <c r="CF1122" s="32"/>
      <c r="CG1122" s="32"/>
      <c r="CH1122" s="32"/>
      <c r="CI1122" s="32"/>
      <c r="CJ1122" s="32"/>
      <c r="CK1122" s="32"/>
      <c r="CL1122" s="32"/>
      <c r="CM1122" s="32"/>
      <c r="CN1122" s="32"/>
      <c r="CO1122" s="32"/>
      <c r="CP1122" s="32"/>
      <c r="CQ1122" s="32"/>
      <c r="CR1122" s="32"/>
      <c r="CS1122" s="32"/>
      <c r="CT1122" s="32"/>
      <c r="CU1122" s="32"/>
      <c r="CV1122" s="32"/>
      <c r="CW1122" s="32"/>
    </row>
    <row r="1123" spans="15:101" s="26" customFormat="1" x14ac:dyDescent="0.3">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c r="AZ1123" s="32"/>
      <c r="BA1123" s="32"/>
      <c r="BB1123" s="32"/>
      <c r="BC1123" s="32"/>
      <c r="BD1123" s="32"/>
      <c r="BE1123" s="32"/>
      <c r="BF1123" s="32"/>
      <c r="BG1123" s="32"/>
      <c r="BH1123" s="32"/>
      <c r="BI1123" s="32"/>
      <c r="BJ1123" s="32"/>
      <c r="BK1123" s="32"/>
      <c r="BL1123" s="32"/>
      <c r="BM1123" s="32"/>
      <c r="BN1123" s="32"/>
      <c r="BO1123" s="32"/>
      <c r="BP1123" s="32"/>
      <c r="BQ1123" s="32"/>
      <c r="BR1123" s="32"/>
      <c r="BS1123" s="32"/>
      <c r="BT1123" s="32"/>
      <c r="BU1123" s="32"/>
      <c r="BV1123" s="32"/>
      <c r="BW1123" s="32"/>
      <c r="BX1123" s="32"/>
      <c r="BY1123" s="32"/>
      <c r="BZ1123" s="32"/>
      <c r="CA1123" s="32"/>
      <c r="CB1123" s="32"/>
      <c r="CC1123" s="32"/>
      <c r="CD1123" s="32"/>
      <c r="CE1123" s="32"/>
      <c r="CF1123" s="32"/>
      <c r="CG1123" s="32"/>
      <c r="CH1123" s="32"/>
      <c r="CI1123" s="32"/>
      <c r="CJ1123" s="32"/>
      <c r="CK1123" s="32"/>
      <c r="CL1123" s="32"/>
      <c r="CM1123" s="32"/>
      <c r="CN1123" s="32"/>
      <c r="CO1123" s="32"/>
      <c r="CP1123" s="32"/>
      <c r="CQ1123" s="32"/>
      <c r="CR1123" s="32"/>
      <c r="CS1123" s="32"/>
      <c r="CT1123" s="32"/>
      <c r="CU1123" s="32"/>
      <c r="CV1123" s="32"/>
      <c r="CW1123" s="32"/>
    </row>
    <row r="1124" spans="15:101" s="26" customFormat="1" x14ac:dyDescent="0.3">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c r="AZ1124" s="32"/>
      <c r="BA1124" s="32"/>
      <c r="BB1124" s="32"/>
      <c r="BC1124" s="32"/>
      <c r="BD1124" s="32"/>
      <c r="BE1124" s="32"/>
      <c r="BF1124" s="32"/>
      <c r="BG1124" s="32"/>
      <c r="BH1124" s="32"/>
      <c r="BI1124" s="32"/>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c r="CD1124" s="32"/>
      <c r="CE1124" s="32"/>
      <c r="CF1124" s="32"/>
      <c r="CG1124" s="32"/>
      <c r="CH1124" s="32"/>
      <c r="CI1124" s="32"/>
      <c r="CJ1124" s="32"/>
      <c r="CK1124" s="32"/>
      <c r="CL1124" s="32"/>
      <c r="CM1124" s="32"/>
      <c r="CN1124" s="32"/>
      <c r="CO1124" s="32"/>
      <c r="CP1124" s="32"/>
      <c r="CQ1124" s="32"/>
      <c r="CR1124" s="32"/>
      <c r="CS1124" s="32"/>
      <c r="CT1124" s="32"/>
      <c r="CU1124" s="32"/>
      <c r="CV1124" s="32"/>
      <c r="CW1124" s="32"/>
    </row>
    <row r="1125" spans="15:101" s="26" customFormat="1" x14ac:dyDescent="0.3">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c r="AZ1125" s="32"/>
      <c r="BA1125" s="32"/>
      <c r="BB1125" s="32"/>
      <c r="BC1125" s="32"/>
      <c r="BD1125" s="32"/>
      <c r="BE1125" s="32"/>
      <c r="BF1125" s="32"/>
      <c r="BG1125" s="32"/>
      <c r="BH1125" s="32"/>
      <c r="BI1125" s="32"/>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c r="CD1125" s="32"/>
      <c r="CE1125" s="32"/>
      <c r="CF1125" s="32"/>
      <c r="CG1125" s="32"/>
      <c r="CH1125" s="32"/>
      <c r="CI1125" s="32"/>
      <c r="CJ1125" s="32"/>
      <c r="CK1125" s="32"/>
      <c r="CL1125" s="32"/>
      <c r="CM1125" s="32"/>
      <c r="CN1125" s="32"/>
      <c r="CO1125" s="32"/>
      <c r="CP1125" s="32"/>
      <c r="CQ1125" s="32"/>
      <c r="CR1125" s="32"/>
      <c r="CS1125" s="32"/>
      <c r="CT1125" s="32"/>
      <c r="CU1125" s="32"/>
      <c r="CV1125" s="32"/>
      <c r="CW1125" s="32"/>
    </row>
    <row r="1126" spans="15:101" s="26" customFormat="1" x14ac:dyDescent="0.3">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row>
    <row r="1127" spans="15:101" s="26" customFormat="1" x14ac:dyDescent="0.3">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c r="CP1127" s="32"/>
      <c r="CQ1127" s="32"/>
      <c r="CR1127" s="32"/>
      <c r="CS1127" s="32"/>
      <c r="CT1127" s="32"/>
      <c r="CU1127" s="32"/>
      <c r="CV1127" s="32"/>
      <c r="CW1127" s="32"/>
    </row>
    <row r="1128" spans="15:101" s="26" customFormat="1" x14ac:dyDescent="0.3">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c r="CP1128" s="32"/>
      <c r="CQ1128" s="32"/>
      <c r="CR1128" s="32"/>
      <c r="CS1128" s="32"/>
      <c r="CT1128" s="32"/>
      <c r="CU1128" s="32"/>
      <c r="CV1128" s="32"/>
      <c r="CW1128" s="32"/>
    </row>
    <row r="1129" spans="15:101" s="26" customFormat="1" x14ac:dyDescent="0.3">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c r="AZ1129" s="32"/>
      <c r="BA1129" s="32"/>
      <c r="BB1129" s="32"/>
      <c r="BC1129" s="32"/>
      <c r="BD1129" s="32"/>
      <c r="BE1129" s="32"/>
      <c r="BF1129" s="32"/>
      <c r="BG1129" s="32"/>
      <c r="BH1129" s="32"/>
      <c r="BI1129" s="32"/>
      <c r="BJ1129" s="32"/>
      <c r="BK1129" s="32"/>
      <c r="BL1129" s="32"/>
      <c r="BM1129" s="32"/>
      <c r="BN1129" s="32"/>
      <c r="BO1129" s="32"/>
      <c r="BP1129" s="32"/>
      <c r="BQ1129" s="32"/>
      <c r="BR1129" s="32"/>
      <c r="BS1129" s="32"/>
      <c r="BT1129" s="32"/>
      <c r="BU1129" s="32"/>
      <c r="BV1129" s="32"/>
      <c r="BW1129" s="32"/>
      <c r="BX1129" s="32"/>
      <c r="BY1129" s="32"/>
      <c r="BZ1129" s="32"/>
      <c r="CA1129" s="32"/>
      <c r="CB1129" s="32"/>
      <c r="CC1129" s="32"/>
      <c r="CD1129" s="32"/>
      <c r="CE1129" s="32"/>
      <c r="CF1129" s="32"/>
      <c r="CG1129" s="32"/>
      <c r="CH1129" s="32"/>
      <c r="CI1129" s="32"/>
      <c r="CJ1129" s="32"/>
      <c r="CK1129" s="32"/>
      <c r="CL1129" s="32"/>
      <c r="CM1129" s="32"/>
      <c r="CN1129" s="32"/>
      <c r="CO1129" s="32"/>
      <c r="CP1129" s="32"/>
      <c r="CQ1129" s="32"/>
      <c r="CR1129" s="32"/>
      <c r="CS1129" s="32"/>
      <c r="CT1129" s="32"/>
      <c r="CU1129" s="32"/>
      <c r="CV1129" s="32"/>
      <c r="CW1129" s="32"/>
    </row>
    <row r="1130" spans="15:101" s="26" customFormat="1" x14ac:dyDescent="0.3">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c r="AZ1130" s="32"/>
      <c r="BA1130" s="32"/>
      <c r="BB1130" s="32"/>
      <c r="BC1130" s="32"/>
      <c r="BD1130" s="32"/>
      <c r="BE1130" s="32"/>
      <c r="BF1130" s="32"/>
      <c r="BG1130" s="32"/>
      <c r="BH1130" s="32"/>
      <c r="BI1130" s="32"/>
      <c r="BJ1130" s="32"/>
      <c r="BK1130" s="32"/>
      <c r="BL1130" s="32"/>
      <c r="BM1130" s="32"/>
      <c r="BN1130" s="32"/>
      <c r="BO1130" s="32"/>
      <c r="BP1130" s="32"/>
      <c r="BQ1130" s="32"/>
      <c r="BR1130" s="32"/>
      <c r="BS1130" s="32"/>
      <c r="BT1130" s="32"/>
      <c r="BU1130" s="32"/>
      <c r="BV1130" s="32"/>
      <c r="BW1130" s="32"/>
      <c r="BX1130" s="32"/>
      <c r="BY1130" s="32"/>
      <c r="BZ1130" s="32"/>
      <c r="CA1130" s="32"/>
      <c r="CB1130" s="32"/>
      <c r="CC1130" s="32"/>
      <c r="CD1130" s="32"/>
      <c r="CE1130" s="32"/>
      <c r="CF1130" s="32"/>
      <c r="CG1130" s="32"/>
      <c r="CH1130" s="32"/>
      <c r="CI1130" s="32"/>
      <c r="CJ1130" s="32"/>
      <c r="CK1130" s="32"/>
      <c r="CL1130" s="32"/>
      <c r="CM1130" s="32"/>
      <c r="CN1130" s="32"/>
      <c r="CO1130" s="32"/>
      <c r="CP1130" s="32"/>
      <c r="CQ1130" s="32"/>
      <c r="CR1130" s="32"/>
      <c r="CS1130" s="32"/>
      <c r="CT1130" s="32"/>
      <c r="CU1130" s="32"/>
      <c r="CV1130" s="32"/>
      <c r="CW1130" s="32"/>
    </row>
    <row r="1131" spans="15:101" s="26" customFormat="1" x14ac:dyDescent="0.3">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c r="AZ1131" s="32"/>
      <c r="BA1131" s="32"/>
      <c r="BB1131" s="32"/>
      <c r="BC1131" s="32"/>
      <c r="BD1131" s="32"/>
      <c r="BE1131" s="32"/>
      <c r="BF1131" s="32"/>
      <c r="BG1131" s="32"/>
      <c r="BH1131" s="32"/>
      <c r="BI1131" s="32"/>
      <c r="BJ1131" s="32"/>
      <c r="BK1131" s="32"/>
      <c r="BL1131" s="32"/>
      <c r="BM1131" s="32"/>
      <c r="BN1131" s="32"/>
      <c r="BO1131" s="32"/>
      <c r="BP1131" s="32"/>
      <c r="BQ1131" s="32"/>
      <c r="BR1131" s="32"/>
      <c r="BS1131" s="32"/>
      <c r="BT1131" s="32"/>
      <c r="BU1131" s="32"/>
      <c r="BV1131" s="32"/>
      <c r="BW1131" s="32"/>
      <c r="BX1131" s="32"/>
      <c r="BY1131" s="32"/>
      <c r="BZ1131" s="32"/>
      <c r="CA1131" s="32"/>
      <c r="CB1131" s="32"/>
      <c r="CC1131" s="32"/>
      <c r="CD1131" s="32"/>
      <c r="CE1131" s="32"/>
      <c r="CF1131" s="32"/>
      <c r="CG1131" s="32"/>
      <c r="CH1131" s="32"/>
      <c r="CI1131" s="32"/>
      <c r="CJ1131" s="32"/>
      <c r="CK1131" s="32"/>
      <c r="CL1131" s="32"/>
      <c r="CM1131" s="32"/>
      <c r="CN1131" s="32"/>
      <c r="CO1131" s="32"/>
      <c r="CP1131" s="32"/>
      <c r="CQ1131" s="32"/>
      <c r="CR1131" s="32"/>
      <c r="CS1131" s="32"/>
      <c r="CT1131" s="32"/>
      <c r="CU1131" s="32"/>
      <c r="CV1131" s="32"/>
      <c r="CW1131" s="32"/>
    </row>
    <row r="1132" spans="15:101" s="26" customFormat="1" x14ac:dyDescent="0.3">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c r="AZ1132" s="32"/>
      <c r="BA1132" s="32"/>
      <c r="BB1132" s="32"/>
      <c r="BC1132" s="32"/>
      <c r="BD1132" s="32"/>
      <c r="BE1132" s="32"/>
      <c r="BF1132" s="32"/>
      <c r="BG1132" s="32"/>
      <c r="BH1132" s="32"/>
      <c r="BI1132" s="32"/>
      <c r="BJ1132" s="32"/>
      <c r="BK1132" s="32"/>
      <c r="BL1132" s="32"/>
      <c r="BM1132" s="32"/>
      <c r="BN1132" s="32"/>
      <c r="BO1132" s="32"/>
      <c r="BP1132" s="32"/>
      <c r="BQ1132" s="32"/>
      <c r="BR1132" s="32"/>
      <c r="BS1132" s="32"/>
      <c r="BT1132" s="32"/>
      <c r="BU1132" s="32"/>
      <c r="BV1132" s="32"/>
      <c r="BW1132" s="32"/>
      <c r="BX1132" s="32"/>
      <c r="BY1132" s="32"/>
      <c r="BZ1132" s="32"/>
      <c r="CA1132" s="32"/>
      <c r="CB1132" s="32"/>
      <c r="CC1132" s="32"/>
      <c r="CD1132" s="32"/>
      <c r="CE1132" s="32"/>
      <c r="CF1132" s="32"/>
      <c r="CG1132" s="32"/>
      <c r="CH1132" s="32"/>
      <c r="CI1132" s="32"/>
      <c r="CJ1132" s="32"/>
      <c r="CK1132" s="32"/>
      <c r="CL1132" s="32"/>
      <c r="CM1132" s="32"/>
      <c r="CN1132" s="32"/>
      <c r="CO1132" s="32"/>
      <c r="CP1132" s="32"/>
      <c r="CQ1132" s="32"/>
      <c r="CR1132" s="32"/>
      <c r="CS1132" s="32"/>
      <c r="CT1132" s="32"/>
      <c r="CU1132" s="32"/>
      <c r="CV1132" s="32"/>
      <c r="CW1132" s="32"/>
    </row>
    <row r="1133" spans="15:101" s="26" customFormat="1" x14ac:dyDescent="0.3">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c r="AZ1133" s="32"/>
      <c r="BA1133" s="32"/>
      <c r="BB1133" s="32"/>
      <c r="BC1133" s="32"/>
      <c r="BD1133" s="32"/>
      <c r="BE1133" s="32"/>
      <c r="BF1133" s="32"/>
      <c r="BG1133" s="32"/>
      <c r="BH1133" s="32"/>
      <c r="BI1133" s="32"/>
      <c r="BJ1133" s="32"/>
      <c r="BK1133" s="32"/>
      <c r="BL1133" s="32"/>
      <c r="BM1133" s="32"/>
      <c r="BN1133" s="32"/>
      <c r="BO1133" s="32"/>
      <c r="BP1133" s="32"/>
      <c r="BQ1133" s="32"/>
      <c r="BR1133" s="32"/>
      <c r="BS1133" s="32"/>
      <c r="BT1133" s="32"/>
      <c r="BU1133" s="32"/>
      <c r="BV1133" s="32"/>
      <c r="BW1133" s="32"/>
      <c r="BX1133" s="32"/>
      <c r="BY1133" s="32"/>
      <c r="BZ1133" s="32"/>
      <c r="CA1133" s="32"/>
      <c r="CB1133" s="32"/>
      <c r="CC1133" s="32"/>
      <c r="CD1133" s="32"/>
      <c r="CE1133" s="32"/>
      <c r="CF1133" s="32"/>
      <c r="CG1133" s="32"/>
      <c r="CH1133" s="32"/>
      <c r="CI1133" s="32"/>
      <c r="CJ1133" s="32"/>
      <c r="CK1133" s="32"/>
      <c r="CL1133" s="32"/>
      <c r="CM1133" s="32"/>
      <c r="CN1133" s="32"/>
      <c r="CO1133" s="32"/>
      <c r="CP1133" s="32"/>
      <c r="CQ1133" s="32"/>
      <c r="CR1133" s="32"/>
      <c r="CS1133" s="32"/>
      <c r="CT1133" s="32"/>
      <c r="CU1133" s="32"/>
      <c r="CV1133" s="32"/>
      <c r="CW1133" s="32"/>
    </row>
    <row r="1134" spans="15:101" s="26" customFormat="1" x14ac:dyDescent="0.3">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row>
    <row r="1135" spans="15:101" s="26" customFormat="1" x14ac:dyDescent="0.3">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c r="AZ1135" s="32"/>
      <c r="BA1135" s="32"/>
      <c r="BB1135" s="32"/>
      <c r="BC1135" s="32"/>
      <c r="BD1135" s="32"/>
      <c r="BE1135" s="32"/>
      <c r="BF1135" s="32"/>
      <c r="BG1135" s="32"/>
      <c r="BH1135" s="32"/>
      <c r="BI1135" s="32"/>
      <c r="BJ1135" s="32"/>
      <c r="BK1135" s="32"/>
      <c r="BL1135" s="32"/>
      <c r="BM1135" s="32"/>
      <c r="BN1135" s="32"/>
      <c r="BO1135" s="32"/>
      <c r="BP1135" s="32"/>
      <c r="BQ1135" s="32"/>
      <c r="BR1135" s="32"/>
      <c r="BS1135" s="32"/>
      <c r="BT1135" s="32"/>
      <c r="BU1135" s="32"/>
      <c r="BV1135" s="32"/>
      <c r="BW1135" s="32"/>
      <c r="BX1135" s="32"/>
      <c r="BY1135" s="32"/>
      <c r="BZ1135" s="32"/>
      <c r="CA1135" s="32"/>
      <c r="CB1135" s="32"/>
      <c r="CC1135" s="32"/>
      <c r="CD1135" s="32"/>
      <c r="CE1135" s="32"/>
      <c r="CF1135" s="32"/>
      <c r="CG1135" s="32"/>
      <c r="CH1135" s="32"/>
      <c r="CI1135" s="32"/>
      <c r="CJ1135" s="32"/>
      <c r="CK1135" s="32"/>
      <c r="CL1135" s="32"/>
      <c r="CM1135" s="32"/>
      <c r="CN1135" s="32"/>
      <c r="CO1135" s="32"/>
      <c r="CP1135" s="32"/>
      <c r="CQ1135" s="32"/>
      <c r="CR1135" s="32"/>
      <c r="CS1135" s="32"/>
      <c r="CT1135" s="32"/>
      <c r="CU1135" s="32"/>
      <c r="CV1135" s="32"/>
      <c r="CW1135" s="32"/>
    </row>
    <row r="1136" spans="15:101" s="26" customFormat="1" x14ac:dyDescent="0.3">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c r="CP1136" s="32"/>
      <c r="CQ1136" s="32"/>
      <c r="CR1136" s="32"/>
      <c r="CS1136" s="32"/>
      <c r="CT1136" s="32"/>
      <c r="CU1136" s="32"/>
      <c r="CV1136" s="32"/>
      <c r="CW1136" s="32"/>
    </row>
    <row r="1137" spans="15:101" s="26" customFormat="1" x14ac:dyDescent="0.3">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c r="CP1137" s="32"/>
      <c r="CQ1137" s="32"/>
      <c r="CR1137" s="32"/>
      <c r="CS1137" s="32"/>
      <c r="CT1137" s="32"/>
      <c r="CU1137" s="32"/>
      <c r="CV1137" s="32"/>
      <c r="CW1137" s="32"/>
    </row>
    <row r="1138" spans="15:101" s="26" customFormat="1" x14ac:dyDescent="0.3">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32"/>
      <c r="CF1138" s="32"/>
      <c r="CG1138" s="32"/>
      <c r="CH1138" s="32"/>
      <c r="CI1138" s="32"/>
      <c r="CJ1138" s="32"/>
      <c r="CK1138" s="32"/>
      <c r="CL1138" s="32"/>
      <c r="CM1138" s="32"/>
      <c r="CN1138" s="32"/>
      <c r="CO1138" s="32"/>
      <c r="CP1138" s="32"/>
      <c r="CQ1138" s="32"/>
      <c r="CR1138" s="32"/>
      <c r="CS1138" s="32"/>
      <c r="CT1138" s="32"/>
      <c r="CU1138" s="32"/>
      <c r="CV1138" s="32"/>
      <c r="CW1138" s="32"/>
    </row>
    <row r="1139" spans="15:101" s="26" customFormat="1" x14ac:dyDescent="0.3">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32"/>
      <c r="CF1139" s="32"/>
      <c r="CG1139" s="32"/>
      <c r="CH1139" s="32"/>
      <c r="CI1139" s="32"/>
      <c r="CJ1139" s="32"/>
      <c r="CK1139" s="32"/>
      <c r="CL1139" s="32"/>
      <c r="CM1139" s="32"/>
      <c r="CN1139" s="32"/>
      <c r="CO1139" s="32"/>
      <c r="CP1139" s="32"/>
      <c r="CQ1139" s="32"/>
      <c r="CR1139" s="32"/>
      <c r="CS1139" s="32"/>
      <c r="CT1139" s="32"/>
      <c r="CU1139" s="32"/>
      <c r="CV1139" s="32"/>
      <c r="CW1139" s="32"/>
    </row>
    <row r="1140" spans="15:101" s="26" customFormat="1" x14ac:dyDescent="0.3">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row>
    <row r="1141" spans="15:101" s="26" customFormat="1" x14ac:dyDescent="0.3">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32"/>
      <c r="CF1141" s="32"/>
      <c r="CG1141" s="32"/>
      <c r="CH1141" s="32"/>
      <c r="CI1141" s="32"/>
      <c r="CJ1141" s="32"/>
      <c r="CK1141" s="32"/>
      <c r="CL1141" s="32"/>
      <c r="CM1141" s="32"/>
      <c r="CN1141" s="32"/>
      <c r="CO1141" s="32"/>
      <c r="CP1141" s="32"/>
      <c r="CQ1141" s="32"/>
      <c r="CR1141" s="32"/>
      <c r="CS1141" s="32"/>
      <c r="CT1141" s="32"/>
      <c r="CU1141" s="32"/>
      <c r="CV1141" s="32"/>
      <c r="CW1141" s="32"/>
    </row>
    <row r="1142" spans="15:101" s="26" customFormat="1" x14ac:dyDescent="0.3">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row>
    <row r="1143" spans="15:101" s="26" customFormat="1" x14ac:dyDescent="0.3">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row>
    <row r="1144" spans="15:101" s="26" customFormat="1" x14ac:dyDescent="0.3">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row>
    <row r="1145" spans="15:101" s="26" customFormat="1" x14ac:dyDescent="0.3">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row>
    <row r="1146" spans="15:101" s="26" customFormat="1" x14ac:dyDescent="0.3">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row>
    <row r="1147" spans="15:101" s="26" customFormat="1" x14ac:dyDescent="0.3">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row>
    <row r="1148" spans="15:101" s="26" customFormat="1" x14ac:dyDescent="0.3">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row>
    <row r="1149" spans="15:101" s="26" customFormat="1" x14ac:dyDescent="0.3">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row>
    <row r="1150" spans="15:101" s="26" customFormat="1" x14ac:dyDescent="0.3">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row>
    <row r="1151" spans="15:101" s="26" customFormat="1" x14ac:dyDescent="0.3">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row>
    <row r="1152" spans="15:101" s="26" customFormat="1" x14ac:dyDescent="0.3">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row>
    <row r="1153" spans="15:101" s="26" customFormat="1" x14ac:dyDescent="0.3">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32"/>
      <c r="CF1153" s="32"/>
      <c r="CG1153" s="32"/>
      <c r="CH1153" s="32"/>
      <c r="CI1153" s="32"/>
      <c r="CJ1153" s="32"/>
      <c r="CK1153" s="32"/>
      <c r="CL1153" s="32"/>
      <c r="CM1153" s="32"/>
      <c r="CN1153" s="32"/>
      <c r="CO1153" s="32"/>
      <c r="CP1153" s="32"/>
      <c r="CQ1153" s="32"/>
      <c r="CR1153" s="32"/>
      <c r="CS1153" s="32"/>
      <c r="CT1153" s="32"/>
      <c r="CU1153" s="32"/>
      <c r="CV1153" s="32"/>
      <c r="CW1153" s="32"/>
    </row>
    <row r="1154" spans="15:101" s="26" customFormat="1" x14ac:dyDescent="0.3">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32"/>
      <c r="CF1154" s="32"/>
      <c r="CG1154" s="32"/>
      <c r="CH1154" s="32"/>
      <c r="CI1154" s="32"/>
      <c r="CJ1154" s="32"/>
      <c r="CK1154" s="32"/>
      <c r="CL1154" s="32"/>
      <c r="CM1154" s="32"/>
      <c r="CN1154" s="32"/>
      <c r="CO1154" s="32"/>
      <c r="CP1154" s="32"/>
      <c r="CQ1154" s="32"/>
      <c r="CR1154" s="32"/>
      <c r="CS1154" s="32"/>
      <c r="CT1154" s="32"/>
      <c r="CU1154" s="32"/>
      <c r="CV1154" s="32"/>
      <c r="CW1154" s="32"/>
    </row>
    <row r="1155" spans="15:101" s="26" customFormat="1" x14ac:dyDescent="0.3">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c r="CP1155" s="32"/>
      <c r="CQ1155" s="32"/>
      <c r="CR1155" s="32"/>
      <c r="CS1155" s="32"/>
      <c r="CT1155" s="32"/>
      <c r="CU1155" s="32"/>
      <c r="CV1155" s="32"/>
      <c r="CW1155" s="32"/>
    </row>
    <row r="1156" spans="15:101" s="26" customFormat="1" x14ac:dyDescent="0.3">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c r="CP1156" s="32"/>
      <c r="CQ1156" s="32"/>
      <c r="CR1156" s="32"/>
      <c r="CS1156" s="32"/>
      <c r="CT1156" s="32"/>
      <c r="CU1156" s="32"/>
      <c r="CV1156" s="32"/>
      <c r="CW1156" s="32"/>
    </row>
    <row r="1157" spans="15:101" s="26" customFormat="1" x14ac:dyDescent="0.3">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c r="BL1157" s="32"/>
      <c r="BM1157" s="32"/>
      <c r="BN1157" s="32"/>
      <c r="BO1157" s="32"/>
      <c r="BP1157" s="32"/>
      <c r="BQ1157" s="32"/>
      <c r="BR1157" s="32"/>
      <c r="BS1157" s="32"/>
      <c r="BT1157" s="32"/>
      <c r="BU1157" s="32"/>
      <c r="BV1157" s="32"/>
      <c r="BW1157" s="32"/>
      <c r="BX1157" s="32"/>
      <c r="BY1157" s="32"/>
      <c r="BZ1157" s="32"/>
      <c r="CA1157" s="32"/>
      <c r="CB1157" s="32"/>
      <c r="CC1157" s="32"/>
      <c r="CD1157" s="32"/>
      <c r="CE1157" s="32"/>
      <c r="CF1157" s="32"/>
      <c r="CG1157" s="32"/>
      <c r="CH1157" s="32"/>
      <c r="CI1157" s="32"/>
      <c r="CJ1157" s="32"/>
      <c r="CK1157" s="32"/>
      <c r="CL1157" s="32"/>
      <c r="CM1157" s="32"/>
      <c r="CN1157" s="32"/>
      <c r="CO1157" s="32"/>
      <c r="CP1157" s="32"/>
      <c r="CQ1157" s="32"/>
      <c r="CR1157" s="32"/>
      <c r="CS1157" s="32"/>
      <c r="CT1157" s="32"/>
      <c r="CU1157" s="32"/>
      <c r="CV1157" s="32"/>
      <c r="CW1157" s="32"/>
    </row>
    <row r="1158" spans="15:101" s="26" customFormat="1" x14ac:dyDescent="0.3">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row>
    <row r="1159" spans="15:101" s="26" customFormat="1" x14ac:dyDescent="0.3">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c r="BL1159" s="32"/>
      <c r="BM1159" s="32"/>
      <c r="BN1159" s="32"/>
      <c r="BO1159" s="32"/>
      <c r="BP1159" s="32"/>
      <c r="BQ1159" s="32"/>
      <c r="BR1159" s="32"/>
      <c r="BS1159" s="32"/>
      <c r="BT1159" s="32"/>
      <c r="BU1159" s="32"/>
      <c r="BV1159" s="32"/>
      <c r="BW1159" s="32"/>
      <c r="BX1159" s="32"/>
      <c r="BY1159" s="32"/>
      <c r="BZ1159" s="32"/>
      <c r="CA1159" s="32"/>
      <c r="CB1159" s="32"/>
      <c r="CC1159" s="32"/>
      <c r="CD1159" s="32"/>
      <c r="CE1159" s="32"/>
      <c r="CF1159" s="32"/>
      <c r="CG1159" s="32"/>
      <c r="CH1159" s="32"/>
      <c r="CI1159" s="32"/>
      <c r="CJ1159" s="32"/>
      <c r="CK1159" s="32"/>
      <c r="CL1159" s="32"/>
      <c r="CM1159" s="32"/>
      <c r="CN1159" s="32"/>
      <c r="CO1159" s="32"/>
      <c r="CP1159" s="32"/>
      <c r="CQ1159" s="32"/>
      <c r="CR1159" s="32"/>
      <c r="CS1159" s="32"/>
      <c r="CT1159" s="32"/>
      <c r="CU1159" s="32"/>
      <c r="CV1159" s="32"/>
      <c r="CW1159" s="32"/>
    </row>
    <row r="1160" spans="15:101" s="26" customFormat="1" x14ac:dyDescent="0.3">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c r="BL1160" s="32"/>
      <c r="BM1160" s="32"/>
      <c r="BN1160" s="32"/>
      <c r="BO1160" s="32"/>
      <c r="BP1160" s="32"/>
      <c r="BQ1160" s="32"/>
      <c r="BR1160" s="32"/>
      <c r="BS1160" s="32"/>
      <c r="BT1160" s="32"/>
      <c r="BU1160" s="32"/>
      <c r="BV1160" s="32"/>
      <c r="BW1160" s="32"/>
      <c r="BX1160" s="32"/>
      <c r="BY1160" s="32"/>
      <c r="BZ1160" s="32"/>
      <c r="CA1160" s="32"/>
      <c r="CB1160" s="32"/>
      <c r="CC1160" s="32"/>
      <c r="CD1160" s="32"/>
      <c r="CE1160" s="32"/>
      <c r="CF1160" s="32"/>
      <c r="CG1160" s="32"/>
      <c r="CH1160" s="32"/>
      <c r="CI1160" s="32"/>
      <c r="CJ1160" s="32"/>
      <c r="CK1160" s="32"/>
      <c r="CL1160" s="32"/>
      <c r="CM1160" s="32"/>
      <c r="CN1160" s="32"/>
      <c r="CO1160" s="32"/>
      <c r="CP1160" s="32"/>
      <c r="CQ1160" s="32"/>
      <c r="CR1160" s="32"/>
      <c r="CS1160" s="32"/>
      <c r="CT1160" s="32"/>
      <c r="CU1160" s="32"/>
      <c r="CV1160" s="32"/>
      <c r="CW1160" s="32"/>
    </row>
    <row r="1161" spans="15:101" s="26" customFormat="1" x14ac:dyDescent="0.3">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2"/>
      <c r="BM1161" s="32"/>
      <c r="BN1161" s="32"/>
      <c r="BO1161" s="32"/>
      <c r="BP1161" s="32"/>
      <c r="BQ1161" s="32"/>
      <c r="BR1161" s="32"/>
      <c r="BS1161" s="32"/>
      <c r="BT1161" s="32"/>
      <c r="BU1161" s="32"/>
      <c r="BV1161" s="32"/>
      <c r="BW1161" s="32"/>
      <c r="BX1161" s="32"/>
      <c r="BY1161" s="32"/>
      <c r="BZ1161" s="32"/>
      <c r="CA1161" s="32"/>
      <c r="CB1161" s="32"/>
      <c r="CC1161" s="32"/>
      <c r="CD1161" s="32"/>
      <c r="CE1161" s="32"/>
      <c r="CF1161" s="32"/>
      <c r="CG1161" s="32"/>
      <c r="CH1161" s="32"/>
      <c r="CI1161" s="32"/>
      <c r="CJ1161" s="32"/>
      <c r="CK1161" s="32"/>
      <c r="CL1161" s="32"/>
      <c r="CM1161" s="32"/>
      <c r="CN1161" s="32"/>
      <c r="CO1161" s="32"/>
      <c r="CP1161" s="32"/>
      <c r="CQ1161" s="32"/>
      <c r="CR1161" s="32"/>
      <c r="CS1161" s="32"/>
      <c r="CT1161" s="32"/>
      <c r="CU1161" s="32"/>
      <c r="CV1161" s="32"/>
      <c r="CW1161" s="32"/>
    </row>
    <row r="1162" spans="15:101" s="26" customFormat="1" x14ac:dyDescent="0.3">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c r="AZ1162" s="32"/>
      <c r="BA1162" s="32"/>
      <c r="BB1162" s="32"/>
      <c r="BC1162" s="32"/>
      <c r="BD1162" s="32"/>
      <c r="BE1162" s="32"/>
      <c r="BF1162" s="32"/>
      <c r="BG1162" s="32"/>
      <c r="BH1162" s="32"/>
      <c r="BI1162" s="32"/>
      <c r="BJ1162" s="32"/>
      <c r="BK1162" s="32"/>
      <c r="BL1162" s="32"/>
      <c r="BM1162" s="32"/>
      <c r="BN1162" s="32"/>
      <c r="BO1162" s="32"/>
      <c r="BP1162" s="32"/>
      <c r="BQ1162" s="32"/>
      <c r="BR1162" s="32"/>
      <c r="BS1162" s="32"/>
      <c r="BT1162" s="32"/>
      <c r="BU1162" s="32"/>
      <c r="BV1162" s="32"/>
      <c r="BW1162" s="32"/>
      <c r="BX1162" s="32"/>
      <c r="BY1162" s="32"/>
      <c r="BZ1162" s="32"/>
      <c r="CA1162" s="32"/>
      <c r="CB1162" s="32"/>
      <c r="CC1162" s="32"/>
      <c r="CD1162" s="32"/>
      <c r="CE1162" s="32"/>
      <c r="CF1162" s="32"/>
      <c r="CG1162" s="32"/>
      <c r="CH1162" s="32"/>
      <c r="CI1162" s="32"/>
      <c r="CJ1162" s="32"/>
      <c r="CK1162" s="32"/>
      <c r="CL1162" s="32"/>
      <c r="CM1162" s="32"/>
      <c r="CN1162" s="32"/>
      <c r="CO1162" s="32"/>
      <c r="CP1162" s="32"/>
      <c r="CQ1162" s="32"/>
      <c r="CR1162" s="32"/>
      <c r="CS1162" s="32"/>
      <c r="CT1162" s="32"/>
      <c r="CU1162" s="32"/>
      <c r="CV1162" s="32"/>
      <c r="CW1162" s="32"/>
    </row>
    <row r="1163" spans="15:101" s="26" customFormat="1" x14ac:dyDescent="0.3">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c r="AZ1163" s="32"/>
      <c r="BA1163" s="32"/>
      <c r="BB1163" s="32"/>
      <c r="BC1163" s="32"/>
      <c r="BD1163" s="32"/>
      <c r="BE1163" s="32"/>
      <c r="BF1163" s="32"/>
      <c r="BG1163" s="32"/>
      <c r="BH1163" s="32"/>
      <c r="BI1163" s="32"/>
      <c r="BJ1163" s="32"/>
      <c r="BK1163" s="32"/>
      <c r="BL1163" s="32"/>
      <c r="BM1163" s="32"/>
      <c r="BN1163" s="32"/>
      <c r="BO1163" s="32"/>
      <c r="BP1163" s="32"/>
      <c r="BQ1163" s="32"/>
      <c r="BR1163" s="32"/>
      <c r="BS1163" s="32"/>
      <c r="BT1163" s="32"/>
      <c r="BU1163" s="32"/>
      <c r="BV1163" s="32"/>
      <c r="BW1163" s="32"/>
      <c r="BX1163" s="32"/>
      <c r="BY1163" s="32"/>
      <c r="BZ1163" s="32"/>
      <c r="CA1163" s="32"/>
      <c r="CB1163" s="32"/>
      <c r="CC1163" s="32"/>
      <c r="CD1163" s="32"/>
      <c r="CE1163" s="32"/>
      <c r="CF1163" s="32"/>
      <c r="CG1163" s="32"/>
      <c r="CH1163" s="32"/>
      <c r="CI1163" s="32"/>
      <c r="CJ1163" s="32"/>
      <c r="CK1163" s="32"/>
      <c r="CL1163" s="32"/>
      <c r="CM1163" s="32"/>
      <c r="CN1163" s="32"/>
      <c r="CO1163" s="32"/>
      <c r="CP1163" s="32"/>
      <c r="CQ1163" s="32"/>
      <c r="CR1163" s="32"/>
      <c r="CS1163" s="32"/>
      <c r="CT1163" s="32"/>
      <c r="CU1163" s="32"/>
      <c r="CV1163" s="32"/>
      <c r="CW1163" s="32"/>
    </row>
    <row r="1164" spans="15:101" s="26" customFormat="1" x14ac:dyDescent="0.3">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c r="CP1164" s="32"/>
      <c r="CQ1164" s="32"/>
      <c r="CR1164" s="32"/>
      <c r="CS1164" s="32"/>
      <c r="CT1164" s="32"/>
      <c r="CU1164" s="32"/>
      <c r="CV1164" s="32"/>
      <c r="CW1164" s="32"/>
    </row>
    <row r="1165" spans="15:101" s="26" customFormat="1" x14ac:dyDescent="0.3">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c r="CP1165" s="32"/>
      <c r="CQ1165" s="32"/>
      <c r="CR1165" s="32"/>
      <c r="CS1165" s="32"/>
      <c r="CT1165" s="32"/>
      <c r="CU1165" s="32"/>
      <c r="CV1165" s="32"/>
      <c r="CW1165" s="32"/>
    </row>
    <row r="1166" spans="15:101" s="26" customFormat="1" x14ac:dyDescent="0.3">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row>
    <row r="1167" spans="15:101" s="26" customFormat="1" x14ac:dyDescent="0.3">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c r="AZ1167" s="32"/>
      <c r="BA1167" s="32"/>
      <c r="BB1167" s="32"/>
      <c r="BC1167" s="32"/>
      <c r="BD1167" s="32"/>
      <c r="BE1167" s="32"/>
      <c r="BF1167" s="32"/>
      <c r="BG1167" s="32"/>
      <c r="BH1167" s="32"/>
      <c r="BI1167" s="32"/>
      <c r="BJ1167" s="32"/>
      <c r="BK1167" s="32"/>
      <c r="BL1167" s="32"/>
      <c r="BM1167" s="32"/>
      <c r="BN1167" s="32"/>
      <c r="BO1167" s="32"/>
      <c r="BP1167" s="32"/>
      <c r="BQ1167" s="32"/>
      <c r="BR1167" s="32"/>
      <c r="BS1167" s="32"/>
      <c r="BT1167" s="32"/>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row>
    <row r="1168" spans="15:101" s="26" customFormat="1" x14ac:dyDescent="0.3">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c r="AZ1168" s="32"/>
      <c r="BA1168" s="32"/>
      <c r="BB1168" s="32"/>
      <c r="BC1168" s="32"/>
      <c r="BD1168" s="32"/>
      <c r="BE1168" s="32"/>
      <c r="BF1168" s="32"/>
      <c r="BG1168" s="32"/>
      <c r="BH1168" s="32"/>
      <c r="BI1168" s="32"/>
      <c r="BJ1168" s="32"/>
      <c r="BK1168" s="32"/>
      <c r="BL1168" s="32"/>
      <c r="BM1168" s="32"/>
      <c r="BN1168" s="32"/>
      <c r="BO1168" s="32"/>
      <c r="BP1168" s="32"/>
      <c r="BQ1168" s="32"/>
      <c r="BR1168" s="32"/>
      <c r="BS1168" s="32"/>
      <c r="BT1168" s="32"/>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row>
    <row r="1169" spans="15:101" s="26" customFormat="1" x14ac:dyDescent="0.3">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c r="AZ1169" s="32"/>
      <c r="BA1169" s="32"/>
      <c r="BB1169" s="32"/>
      <c r="BC1169" s="32"/>
      <c r="BD1169" s="32"/>
      <c r="BE1169" s="32"/>
      <c r="BF1169" s="32"/>
      <c r="BG1169" s="32"/>
      <c r="BH1169" s="32"/>
      <c r="BI1169" s="32"/>
      <c r="BJ1169" s="32"/>
      <c r="BK1169" s="32"/>
      <c r="BL1169" s="32"/>
      <c r="BM1169" s="32"/>
      <c r="BN1169" s="32"/>
      <c r="BO1169" s="32"/>
      <c r="BP1169" s="32"/>
      <c r="BQ1169" s="32"/>
      <c r="BR1169" s="32"/>
      <c r="BS1169" s="32"/>
      <c r="BT1169" s="32"/>
      <c r="BU1169" s="32"/>
      <c r="BV1169" s="32"/>
      <c r="BW1169" s="32"/>
      <c r="BX1169" s="32"/>
      <c r="BY1169" s="32"/>
      <c r="BZ1169" s="32"/>
      <c r="CA1169" s="32"/>
      <c r="CB1169" s="32"/>
      <c r="CC1169" s="32"/>
      <c r="CD1169" s="32"/>
      <c r="CE1169" s="32"/>
      <c r="CF1169" s="32"/>
      <c r="CG1169" s="32"/>
      <c r="CH1169" s="32"/>
      <c r="CI1169" s="32"/>
      <c r="CJ1169" s="32"/>
      <c r="CK1169" s="32"/>
      <c r="CL1169" s="32"/>
      <c r="CM1169" s="32"/>
      <c r="CN1169" s="32"/>
      <c r="CO1169" s="32"/>
      <c r="CP1169" s="32"/>
      <c r="CQ1169" s="32"/>
      <c r="CR1169" s="32"/>
      <c r="CS1169" s="32"/>
      <c r="CT1169" s="32"/>
      <c r="CU1169" s="32"/>
      <c r="CV1169" s="32"/>
      <c r="CW1169" s="32"/>
    </row>
    <row r="1170" spans="15:101" s="26" customFormat="1" x14ac:dyDescent="0.3">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c r="AZ1170" s="32"/>
      <c r="BA1170" s="32"/>
      <c r="BB1170" s="32"/>
      <c r="BC1170" s="32"/>
      <c r="BD1170" s="32"/>
      <c r="BE1170" s="32"/>
      <c r="BF1170" s="32"/>
      <c r="BG1170" s="32"/>
      <c r="BH1170" s="32"/>
      <c r="BI1170" s="32"/>
      <c r="BJ1170" s="32"/>
      <c r="BK1170" s="32"/>
      <c r="BL1170" s="32"/>
      <c r="BM1170" s="32"/>
      <c r="BN1170" s="32"/>
      <c r="BO1170" s="32"/>
      <c r="BP1170" s="32"/>
      <c r="BQ1170" s="32"/>
      <c r="BR1170" s="32"/>
      <c r="BS1170" s="32"/>
      <c r="BT1170" s="32"/>
      <c r="BU1170" s="32"/>
      <c r="BV1170" s="32"/>
      <c r="BW1170" s="32"/>
      <c r="BX1170" s="32"/>
      <c r="BY1170" s="32"/>
      <c r="BZ1170" s="32"/>
      <c r="CA1170" s="32"/>
      <c r="CB1170" s="32"/>
      <c r="CC1170" s="32"/>
      <c r="CD1170" s="32"/>
      <c r="CE1170" s="32"/>
      <c r="CF1170" s="32"/>
      <c r="CG1170" s="32"/>
      <c r="CH1170" s="32"/>
      <c r="CI1170" s="32"/>
      <c r="CJ1170" s="32"/>
      <c r="CK1170" s="32"/>
      <c r="CL1170" s="32"/>
      <c r="CM1170" s="32"/>
      <c r="CN1170" s="32"/>
      <c r="CO1170" s="32"/>
      <c r="CP1170" s="32"/>
      <c r="CQ1170" s="32"/>
      <c r="CR1170" s="32"/>
      <c r="CS1170" s="32"/>
      <c r="CT1170" s="32"/>
      <c r="CU1170" s="32"/>
      <c r="CV1170" s="32"/>
      <c r="CW1170" s="32"/>
    </row>
    <row r="1171" spans="15:101" s="26" customFormat="1" x14ac:dyDescent="0.3">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c r="AZ1171" s="32"/>
      <c r="BA1171" s="32"/>
      <c r="BB1171" s="32"/>
      <c r="BC1171" s="32"/>
      <c r="BD1171" s="32"/>
      <c r="BE1171" s="32"/>
      <c r="BF1171" s="32"/>
      <c r="BG1171" s="32"/>
      <c r="BH1171" s="32"/>
      <c r="BI1171" s="32"/>
      <c r="BJ1171" s="32"/>
      <c r="BK1171" s="32"/>
      <c r="BL1171" s="32"/>
      <c r="BM1171" s="32"/>
      <c r="BN1171" s="32"/>
      <c r="BO1171" s="32"/>
      <c r="BP1171" s="32"/>
      <c r="BQ1171" s="32"/>
      <c r="BR1171" s="32"/>
      <c r="BS1171" s="32"/>
      <c r="BT1171" s="32"/>
      <c r="BU1171" s="32"/>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row>
    <row r="1172" spans="15:101" s="26" customFormat="1" x14ac:dyDescent="0.3">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c r="AZ1172" s="32"/>
      <c r="BA1172" s="32"/>
      <c r="BB1172" s="32"/>
      <c r="BC1172" s="32"/>
      <c r="BD1172" s="32"/>
      <c r="BE1172" s="32"/>
      <c r="BF1172" s="32"/>
      <c r="BG1172" s="32"/>
      <c r="BH1172" s="32"/>
      <c r="BI1172" s="32"/>
      <c r="BJ1172" s="32"/>
      <c r="BK1172" s="32"/>
      <c r="BL1172" s="32"/>
      <c r="BM1172" s="32"/>
      <c r="BN1172" s="32"/>
      <c r="BO1172" s="32"/>
      <c r="BP1172" s="32"/>
      <c r="BQ1172" s="32"/>
      <c r="BR1172" s="32"/>
      <c r="BS1172" s="32"/>
      <c r="BT1172" s="32"/>
      <c r="BU1172" s="32"/>
      <c r="BV1172" s="32"/>
      <c r="BW1172" s="32"/>
      <c r="BX1172" s="32"/>
      <c r="BY1172" s="32"/>
      <c r="BZ1172" s="32"/>
      <c r="CA1172" s="32"/>
      <c r="CB1172" s="32"/>
      <c r="CC1172" s="32"/>
      <c r="CD1172" s="32"/>
      <c r="CE1172" s="32"/>
      <c r="CF1172" s="32"/>
      <c r="CG1172" s="32"/>
      <c r="CH1172" s="32"/>
      <c r="CI1172" s="32"/>
      <c r="CJ1172" s="32"/>
      <c r="CK1172" s="32"/>
      <c r="CL1172" s="32"/>
      <c r="CM1172" s="32"/>
      <c r="CN1172" s="32"/>
      <c r="CO1172" s="32"/>
      <c r="CP1172" s="32"/>
      <c r="CQ1172" s="32"/>
      <c r="CR1172" s="32"/>
      <c r="CS1172" s="32"/>
      <c r="CT1172" s="32"/>
      <c r="CU1172" s="32"/>
      <c r="CV1172" s="32"/>
      <c r="CW1172" s="32"/>
    </row>
    <row r="1173" spans="15:101" s="26" customFormat="1" x14ac:dyDescent="0.3">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c r="AZ1173" s="32"/>
      <c r="BA1173" s="32"/>
      <c r="BB1173" s="32"/>
      <c r="BC1173" s="32"/>
      <c r="BD1173" s="32"/>
      <c r="BE1173" s="32"/>
      <c r="BF1173" s="32"/>
      <c r="BG1173" s="32"/>
      <c r="BH1173" s="32"/>
      <c r="BI1173" s="32"/>
      <c r="BJ1173" s="32"/>
      <c r="BK1173" s="32"/>
      <c r="BL1173" s="32"/>
      <c r="BM1173" s="32"/>
      <c r="BN1173" s="32"/>
      <c r="BO1173" s="32"/>
      <c r="BP1173" s="32"/>
      <c r="BQ1173" s="32"/>
      <c r="BR1173" s="32"/>
      <c r="BS1173" s="32"/>
      <c r="BT1173" s="32"/>
      <c r="BU1173" s="32"/>
      <c r="BV1173" s="32"/>
      <c r="BW1173" s="32"/>
      <c r="BX1173" s="32"/>
      <c r="BY1173" s="32"/>
      <c r="BZ1173" s="32"/>
      <c r="CA1173" s="32"/>
      <c r="CB1173" s="32"/>
      <c r="CC1173" s="32"/>
      <c r="CD1173" s="32"/>
      <c r="CE1173" s="32"/>
      <c r="CF1173" s="32"/>
      <c r="CG1173" s="32"/>
      <c r="CH1173" s="32"/>
      <c r="CI1173" s="32"/>
      <c r="CJ1173" s="32"/>
      <c r="CK1173" s="32"/>
      <c r="CL1173" s="32"/>
      <c r="CM1173" s="32"/>
      <c r="CN1173" s="32"/>
      <c r="CO1173" s="32"/>
      <c r="CP1173" s="32"/>
      <c r="CQ1173" s="32"/>
      <c r="CR1173" s="32"/>
      <c r="CS1173" s="32"/>
      <c r="CT1173" s="32"/>
      <c r="CU1173" s="32"/>
      <c r="CV1173" s="32"/>
      <c r="CW1173" s="32"/>
    </row>
    <row r="1174" spans="15:101" s="26" customFormat="1" x14ac:dyDescent="0.3">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row>
    <row r="1175" spans="15:101" s="26" customFormat="1" x14ac:dyDescent="0.3">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c r="AZ1175" s="32"/>
      <c r="BA1175" s="32"/>
      <c r="BB1175" s="32"/>
      <c r="BC1175" s="32"/>
      <c r="BD1175" s="32"/>
      <c r="BE1175" s="32"/>
      <c r="BF1175" s="32"/>
      <c r="BG1175" s="32"/>
      <c r="BH1175" s="32"/>
      <c r="BI1175" s="32"/>
      <c r="BJ1175" s="32"/>
      <c r="BK1175" s="32"/>
      <c r="BL1175" s="32"/>
      <c r="BM1175" s="32"/>
      <c r="BN1175" s="32"/>
      <c r="BO1175" s="32"/>
      <c r="BP1175" s="32"/>
      <c r="BQ1175" s="32"/>
      <c r="BR1175" s="32"/>
      <c r="BS1175" s="32"/>
      <c r="BT1175" s="32"/>
      <c r="BU1175" s="32"/>
      <c r="BV1175" s="32"/>
      <c r="BW1175" s="32"/>
      <c r="BX1175" s="32"/>
      <c r="BY1175" s="32"/>
      <c r="BZ1175" s="32"/>
      <c r="CA1175" s="32"/>
      <c r="CB1175" s="32"/>
      <c r="CC1175" s="32"/>
      <c r="CD1175" s="32"/>
      <c r="CE1175" s="32"/>
      <c r="CF1175" s="32"/>
      <c r="CG1175" s="32"/>
      <c r="CH1175" s="32"/>
      <c r="CI1175" s="32"/>
      <c r="CJ1175" s="32"/>
      <c r="CK1175" s="32"/>
      <c r="CL1175" s="32"/>
      <c r="CM1175" s="32"/>
      <c r="CN1175" s="32"/>
      <c r="CO1175" s="32"/>
      <c r="CP1175" s="32"/>
      <c r="CQ1175" s="32"/>
      <c r="CR1175" s="32"/>
      <c r="CS1175" s="32"/>
      <c r="CT1175" s="32"/>
      <c r="CU1175" s="32"/>
      <c r="CV1175" s="32"/>
      <c r="CW1175" s="32"/>
    </row>
    <row r="1176" spans="15:101" s="26" customFormat="1" x14ac:dyDescent="0.3">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c r="AZ1176" s="32"/>
      <c r="BA1176" s="32"/>
      <c r="BB1176" s="32"/>
      <c r="BC1176" s="32"/>
      <c r="BD1176" s="32"/>
      <c r="BE1176" s="32"/>
      <c r="BF1176" s="32"/>
      <c r="BG1176" s="32"/>
      <c r="BH1176" s="32"/>
      <c r="BI1176" s="32"/>
      <c r="BJ1176" s="32"/>
      <c r="BK1176" s="32"/>
      <c r="BL1176" s="32"/>
      <c r="BM1176" s="32"/>
      <c r="BN1176" s="32"/>
      <c r="BO1176" s="32"/>
      <c r="BP1176" s="32"/>
      <c r="BQ1176" s="32"/>
      <c r="BR1176" s="32"/>
      <c r="BS1176" s="32"/>
      <c r="BT1176" s="32"/>
      <c r="BU1176" s="32"/>
      <c r="BV1176" s="32"/>
      <c r="BW1176" s="32"/>
      <c r="BX1176" s="32"/>
      <c r="BY1176" s="32"/>
      <c r="BZ1176" s="32"/>
      <c r="CA1176" s="32"/>
      <c r="CB1176" s="32"/>
      <c r="CC1176" s="32"/>
      <c r="CD1176" s="32"/>
      <c r="CE1176" s="32"/>
      <c r="CF1176" s="32"/>
      <c r="CG1176" s="32"/>
      <c r="CH1176" s="32"/>
      <c r="CI1176" s="32"/>
      <c r="CJ1176" s="32"/>
      <c r="CK1176" s="32"/>
      <c r="CL1176" s="32"/>
      <c r="CM1176" s="32"/>
      <c r="CN1176" s="32"/>
      <c r="CO1176" s="32"/>
      <c r="CP1176" s="32"/>
      <c r="CQ1176" s="32"/>
      <c r="CR1176" s="32"/>
      <c r="CS1176" s="32"/>
      <c r="CT1176" s="32"/>
      <c r="CU1176" s="32"/>
      <c r="CV1176" s="32"/>
      <c r="CW1176" s="32"/>
    </row>
    <row r="1177" spans="15:101" s="26" customFormat="1" x14ac:dyDescent="0.3">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c r="AZ1177" s="32"/>
      <c r="BA1177" s="32"/>
      <c r="BB1177" s="32"/>
      <c r="BC1177" s="32"/>
      <c r="BD1177" s="32"/>
      <c r="BE1177" s="32"/>
      <c r="BF1177" s="32"/>
      <c r="BG1177" s="32"/>
      <c r="BH1177" s="32"/>
      <c r="BI1177" s="32"/>
      <c r="BJ1177" s="32"/>
      <c r="BK1177" s="32"/>
      <c r="BL1177" s="32"/>
      <c r="BM1177" s="32"/>
      <c r="BN1177" s="32"/>
      <c r="BO1177" s="32"/>
      <c r="BP1177" s="32"/>
      <c r="BQ1177" s="32"/>
      <c r="BR1177" s="32"/>
      <c r="BS1177" s="32"/>
      <c r="BT1177" s="32"/>
      <c r="BU1177" s="32"/>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row>
    <row r="1178" spans="15:101" s="26" customFormat="1" x14ac:dyDescent="0.3">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c r="AZ1178" s="32"/>
      <c r="BA1178" s="32"/>
      <c r="BB1178" s="32"/>
      <c r="BC1178" s="32"/>
      <c r="BD1178" s="32"/>
      <c r="BE1178" s="32"/>
      <c r="BF1178" s="32"/>
      <c r="BG1178" s="32"/>
      <c r="BH1178" s="32"/>
      <c r="BI1178" s="32"/>
      <c r="BJ1178" s="32"/>
      <c r="BK1178" s="32"/>
      <c r="BL1178" s="32"/>
      <c r="BM1178" s="32"/>
      <c r="BN1178" s="32"/>
      <c r="BO1178" s="32"/>
      <c r="BP1178" s="32"/>
      <c r="BQ1178" s="32"/>
      <c r="BR1178" s="32"/>
      <c r="BS1178" s="32"/>
      <c r="BT1178" s="32"/>
      <c r="BU1178" s="32"/>
      <c r="BV1178" s="32"/>
      <c r="BW1178" s="32"/>
      <c r="BX1178" s="32"/>
      <c r="BY1178" s="32"/>
      <c r="BZ1178" s="32"/>
      <c r="CA1178" s="32"/>
      <c r="CB1178" s="32"/>
      <c r="CC1178" s="32"/>
      <c r="CD1178" s="32"/>
      <c r="CE1178" s="32"/>
      <c r="CF1178" s="32"/>
      <c r="CG1178" s="32"/>
      <c r="CH1178" s="32"/>
      <c r="CI1178" s="32"/>
      <c r="CJ1178" s="32"/>
      <c r="CK1178" s="32"/>
      <c r="CL1178" s="32"/>
      <c r="CM1178" s="32"/>
      <c r="CN1178" s="32"/>
      <c r="CO1178" s="32"/>
      <c r="CP1178" s="32"/>
      <c r="CQ1178" s="32"/>
      <c r="CR1178" s="32"/>
      <c r="CS1178" s="32"/>
      <c r="CT1178" s="32"/>
      <c r="CU1178" s="32"/>
      <c r="CV1178" s="32"/>
      <c r="CW1178" s="32"/>
    </row>
    <row r="1179" spans="15:101" s="26" customFormat="1" x14ac:dyDescent="0.3">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c r="AZ1179" s="32"/>
      <c r="BA1179" s="32"/>
      <c r="BB1179" s="32"/>
      <c r="BC1179" s="32"/>
      <c r="BD1179" s="32"/>
      <c r="BE1179" s="32"/>
      <c r="BF1179" s="32"/>
      <c r="BG1179" s="32"/>
      <c r="BH1179" s="32"/>
      <c r="BI1179" s="32"/>
      <c r="BJ1179" s="32"/>
      <c r="BK1179" s="32"/>
      <c r="BL1179" s="32"/>
      <c r="BM1179" s="32"/>
      <c r="BN1179" s="32"/>
      <c r="BO1179" s="32"/>
      <c r="BP1179" s="32"/>
      <c r="BQ1179" s="32"/>
      <c r="BR1179" s="32"/>
      <c r="BS1179" s="32"/>
      <c r="BT1179" s="32"/>
      <c r="BU1179" s="32"/>
      <c r="BV1179" s="32"/>
      <c r="BW1179" s="32"/>
      <c r="BX1179" s="32"/>
      <c r="BY1179" s="32"/>
      <c r="BZ1179" s="32"/>
      <c r="CA1179" s="32"/>
      <c r="CB1179" s="32"/>
      <c r="CC1179" s="32"/>
      <c r="CD1179" s="32"/>
      <c r="CE1179" s="32"/>
      <c r="CF1179" s="32"/>
      <c r="CG1179" s="32"/>
      <c r="CH1179" s="32"/>
      <c r="CI1179" s="32"/>
      <c r="CJ1179" s="32"/>
      <c r="CK1179" s="32"/>
      <c r="CL1179" s="32"/>
      <c r="CM1179" s="32"/>
      <c r="CN1179" s="32"/>
      <c r="CO1179" s="32"/>
      <c r="CP1179" s="32"/>
      <c r="CQ1179" s="32"/>
      <c r="CR1179" s="32"/>
      <c r="CS1179" s="32"/>
      <c r="CT1179" s="32"/>
      <c r="CU1179" s="32"/>
      <c r="CV1179" s="32"/>
      <c r="CW1179" s="32"/>
    </row>
    <row r="1180" spans="15:101" s="26" customFormat="1" x14ac:dyDescent="0.3">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c r="AZ1180" s="32"/>
      <c r="BA1180" s="32"/>
      <c r="BB1180" s="32"/>
      <c r="BC1180" s="32"/>
      <c r="BD1180" s="32"/>
      <c r="BE1180" s="32"/>
      <c r="BF1180" s="32"/>
      <c r="BG1180" s="32"/>
      <c r="BH1180" s="32"/>
      <c r="BI1180" s="32"/>
      <c r="BJ1180" s="32"/>
      <c r="BK1180" s="32"/>
      <c r="BL1180" s="32"/>
      <c r="BM1180" s="32"/>
      <c r="BN1180" s="32"/>
      <c r="BO1180" s="32"/>
      <c r="BP1180" s="32"/>
      <c r="BQ1180" s="32"/>
      <c r="BR1180" s="32"/>
      <c r="BS1180" s="32"/>
      <c r="BT1180" s="32"/>
      <c r="BU1180" s="32"/>
      <c r="BV1180" s="32"/>
      <c r="BW1180" s="32"/>
      <c r="BX1180" s="32"/>
      <c r="BY1180" s="32"/>
      <c r="BZ1180" s="32"/>
      <c r="CA1180" s="32"/>
      <c r="CB1180" s="32"/>
      <c r="CC1180" s="32"/>
      <c r="CD1180" s="32"/>
      <c r="CE1180" s="32"/>
      <c r="CF1180" s="32"/>
      <c r="CG1180" s="32"/>
      <c r="CH1180" s="32"/>
      <c r="CI1180" s="32"/>
      <c r="CJ1180" s="32"/>
      <c r="CK1180" s="32"/>
      <c r="CL1180" s="32"/>
      <c r="CM1180" s="32"/>
      <c r="CN1180" s="32"/>
      <c r="CO1180" s="32"/>
      <c r="CP1180" s="32"/>
      <c r="CQ1180" s="32"/>
      <c r="CR1180" s="32"/>
      <c r="CS1180" s="32"/>
      <c r="CT1180" s="32"/>
      <c r="CU1180" s="32"/>
      <c r="CV1180" s="32"/>
      <c r="CW1180" s="32"/>
    </row>
    <row r="1181" spans="15:101" s="26" customFormat="1" x14ac:dyDescent="0.3">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c r="AZ1181" s="32"/>
      <c r="BA1181" s="32"/>
      <c r="BB1181" s="32"/>
      <c r="BC1181" s="32"/>
      <c r="BD1181" s="32"/>
      <c r="BE1181" s="32"/>
      <c r="BF1181" s="32"/>
      <c r="BG1181" s="32"/>
      <c r="BH1181" s="32"/>
      <c r="BI1181" s="32"/>
      <c r="BJ1181" s="32"/>
      <c r="BK1181" s="32"/>
      <c r="BL1181" s="32"/>
      <c r="BM1181" s="32"/>
      <c r="BN1181" s="32"/>
      <c r="BO1181" s="32"/>
      <c r="BP1181" s="32"/>
      <c r="BQ1181" s="32"/>
      <c r="BR1181" s="32"/>
      <c r="BS1181" s="32"/>
      <c r="BT1181" s="32"/>
      <c r="BU1181" s="32"/>
      <c r="BV1181" s="32"/>
      <c r="BW1181" s="32"/>
      <c r="BX1181" s="32"/>
      <c r="BY1181" s="32"/>
      <c r="BZ1181" s="32"/>
      <c r="CA1181" s="32"/>
      <c r="CB1181" s="32"/>
      <c r="CC1181" s="32"/>
      <c r="CD1181" s="32"/>
      <c r="CE1181" s="32"/>
      <c r="CF1181" s="32"/>
      <c r="CG1181" s="32"/>
      <c r="CH1181" s="32"/>
      <c r="CI1181" s="32"/>
      <c r="CJ1181" s="32"/>
      <c r="CK1181" s="32"/>
      <c r="CL1181" s="32"/>
      <c r="CM1181" s="32"/>
      <c r="CN1181" s="32"/>
      <c r="CO1181" s="32"/>
      <c r="CP1181" s="32"/>
      <c r="CQ1181" s="32"/>
      <c r="CR1181" s="32"/>
      <c r="CS1181" s="32"/>
      <c r="CT1181" s="32"/>
      <c r="CU1181" s="32"/>
      <c r="CV1181" s="32"/>
      <c r="CW1181" s="32"/>
    </row>
    <row r="1182" spans="15:101" s="26" customFormat="1" x14ac:dyDescent="0.3">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row>
    <row r="1183" spans="15:101" s="26" customFormat="1" x14ac:dyDescent="0.3">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c r="CP1183" s="32"/>
      <c r="CQ1183" s="32"/>
      <c r="CR1183" s="32"/>
      <c r="CS1183" s="32"/>
      <c r="CT1183" s="32"/>
      <c r="CU1183" s="32"/>
      <c r="CV1183" s="32"/>
      <c r="CW1183" s="32"/>
    </row>
    <row r="1184" spans="15:101" s="26" customFormat="1" x14ac:dyDescent="0.3">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c r="AZ1184" s="32"/>
      <c r="BA1184" s="32"/>
      <c r="BB1184" s="32"/>
      <c r="BC1184" s="32"/>
      <c r="BD1184" s="32"/>
      <c r="BE1184" s="32"/>
      <c r="BF1184" s="32"/>
      <c r="BG1184" s="32"/>
      <c r="BH1184" s="32"/>
      <c r="BI1184" s="32"/>
      <c r="BJ1184" s="32"/>
      <c r="BK1184" s="32"/>
      <c r="BL1184" s="32"/>
      <c r="BM1184" s="32"/>
      <c r="BN1184" s="32"/>
      <c r="BO1184" s="32"/>
      <c r="BP1184" s="32"/>
      <c r="BQ1184" s="32"/>
      <c r="BR1184" s="32"/>
      <c r="BS1184" s="32"/>
      <c r="BT1184" s="32"/>
      <c r="BU1184" s="32"/>
      <c r="BV1184" s="32"/>
      <c r="BW1184" s="32"/>
      <c r="BX1184" s="32"/>
      <c r="BY1184" s="32"/>
      <c r="BZ1184" s="32"/>
      <c r="CA1184" s="32"/>
      <c r="CB1184" s="32"/>
      <c r="CC1184" s="32"/>
      <c r="CD1184" s="32"/>
      <c r="CE1184" s="32"/>
      <c r="CF1184" s="32"/>
      <c r="CG1184" s="32"/>
      <c r="CH1184" s="32"/>
      <c r="CI1184" s="32"/>
      <c r="CJ1184" s="32"/>
      <c r="CK1184" s="32"/>
      <c r="CL1184" s="32"/>
      <c r="CM1184" s="32"/>
      <c r="CN1184" s="32"/>
      <c r="CO1184" s="32"/>
      <c r="CP1184" s="32"/>
      <c r="CQ1184" s="32"/>
      <c r="CR1184" s="32"/>
      <c r="CS1184" s="32"/>
      <c r="CT1184" s="32"/>
      <c r="CU1184" s="32"/>
      <c r="CV1184" s="32"/>
      <c r="CW1184" s="32"/>
    </row>
    <row r="1185" spans="15:101" s="26" customFormat="1" x14ac:dyDescent="0.3">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c r="AZ1185" s="32"/>
      <c r="BA1185" s="32"/>
      <c r="BB1185" s="32"/>
      <c r="BC1185" s="32"/>
      <c r="BD1185" s="32"/>
      <c r="BE1185" s="32"/>
      <c r="BF1185" s="32"/>
      <c r="BG1185" s="32"/>
      <c r="BH1185" s="32"/>
      <c r="BI1185" s="32"/>
      <c r="BJ1185" s="32"/>
      <c r="BK1185" s="32"/>
      <c r="BL1185" s="32"/>
      <c r="BM1185" s="32"/>
      <c r="BN1185" s="32"/>
      <c r="BO1185" s="32"/>
      <c r="BP1185" s="32"/>
      <c r="BQ1185" s="32"/>
      <c r="BR1185" s="32"/>
      <c r="BS1185" s="32"/>
      <c r="BT1185" s="32"/>
      <c r="BU1185" s="32"/>
      <c r="BV1185" s="32"/>
      <c r="BW1185" s="32"/>
      <c r="BX1185" s="32"/>
      <c r="BY1185" s="32"/>
      <c r="BZ1185" s="32"/>
      <c r="CA1185" s="32"/>
      <c r="CB1185" s="32"/>
      <c r="CC1185" s="32"/>
      <c r="CD1185" s="32"/>
      <c r="CE1185" s="32"/>
      <c r="CF1185" s="32"/>
      <c r="CG1185" s="32"/>
      <c r="CH1185" s="32"/>
      <c r="CI1185" s="32"/>
      <c r="CJ1185" s="32"/>
      <c r="CK1185" s="32"/>
      <c r="CL1185" s="32"/>
      <c r="CM1185" s="32"/>
      <c r="CN1185" s="32"/>
      <c r="CO1185" s="32"/>
      <c r="CP1185" s="32"/>
      <c r="CQ1185" s="32"/>
      <c r="CR1185" s="32"/>
      <c r="CS1185" s="32"/>
      <c r="CT1185" s="32"/>
      <c r="CU1185" s="32"/>
      <c r="CV1185" s="32"/>
      <c r="CW1185" s="32"/>
    </row>
    <row r="1186" spans="15:101" s="26" customFormat="1" x14ac:dyDescent="0.3">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c r="AZ1186" s="32"/>
      <c r="BA1186" s="32"/>
      <c r="BB1186" s="32"/>
      <c r="BC1186" s="32"/>
      <c r="BD1186" s="32"/>
      <c r="BE1186" s="32"/>
      <c r="BF1186" s="32"/>
      <c r="BG1186" s="32"/>
      <c r="BH1186" s="32"/>
      <c r="BI1186" s="32"/>
      <c r="BJ1186" s="32"/>
      <c r="BK1186" s="32"/>
      <c r="BL1186" s="32"/>
      <c r="BM1186" s="32"/>
      <c r="BN1186" s="32"/>
      <c r="BO1186" s="32"/>
      <c r="BP1186" s="32"/>
      <c r="BQ1186" s="32"/>
      <c r="BR1186" s="32"/>
      <c r="BS1186" s="32"/>
      <c r="BT1186" s="32"/>
      <c r="BU1186" s="32"/>
      <c r="BV1186" s="32"/>
      <c r="BW1186" s="32"/>
      <c r="BX1186" s="32"/>
      <c r="BY1186" s="32"/>
      <c r="BZ1186" s="32"/>
      <c r="CA1186" s="32"/>
      <c r="CB1186" s="32"/>
      <c r="CC1186" s="32"/>
      <c r="CD1186" s="32"/>
      <c r="CE1186" s="32"/>
      <c r="CF1186" s="32"/>
      <c r="CG1186" s="32"/>
      <c r="CH1186" s="32"/>
      <c r="CI1186" s="32"/>
      <c r="CJ1186" s="32"/>
      <c r="CK1186" s="32"/>
      <c r="CL1186" s="32"/>
      <c r="CM1186" s="32"/>
      <c r="CN1186" s="32"/>
      <c r="CO1186" s="32"/>
      <c r="CP1186" s="32"/>
      <c r="CQ1186" s="32"/>
      <c r="CR1186" s="32"/>
      <c r="CS1186" s="32"/>
      <c r="CT1186" s="32"/>
      <c r="CU1186" s="32"/>
      <c r="CV1186" s="32"/>
      <c r="CW1186" s="32"/>
    </row>
    <row r="1187" spans="15:101" s="26" customFormat="1" x14ac:dyDescent="0.3">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c r="AZ1187" s="32"/>
      <c r="BA1187" s="32"/>
      <c r="BB1187" s="32"/>
      <c r="BC1187" s="32"/>
      <c r="BD1187" s="32"/>
      <c r="BE1187" s="32"/>
      <c r="BF1187" s="32"/>
      <c r="BG1187" s="32"/>
      <c r="BH1187" s="32"/>
      <c r="BI1187" s="32"/>
      <c r="BJ1187" s="32"/>
      <c r="BK1187" s="32"/>
      <c r="BL1187" s="32"/>
      <c r="BM1187" s="32"/>
      <c r="BN1187" s="32"/>
      <c r="BO1187" s="32"/>
      <c r="BP1187" s="32"/>
      <c r="BQ1187" s="32"/>
      <c r="BR1187" s="32"/>
      <c r="BS1187" s="32"/>
      <c r="BT1187" s="32"/>
      <c r="BU1187" s="32"/>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row>
    <row r="1188" spans="15:101" s="26" customFormat="1" x14ac:dyDescent="0.3">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c r="AZ1188" s="32"/>
      <c r="BA1188" s="32"/>
      <c r="BB1188" s="32"/>
      <c r="BC1188" s="32"/>
      <c r="BD1188" s="32"/>
      <c r="BE1188" s="32"/>
      <c r="BF1188" s="32"/>
      <c r="BG1188" s="32"/>
      <c r="BH1188" s="32"/>
      <c r="BI1188" s="32"/>
      <c r="BJ1188" s="32"/>
      <c r="BK1188" s="32"/>
      <c r="BL1188" s="32"/>
      <c r="BM1188" s="32"/>
      <c r="BN1188" s="32"/>
      <c r="BO1188" s="32"/>
      <c r="BP1188" s="32"/>
      <c r="BQ1188" s="32"/>
      <c r="BR1188" s="32"/>
      <c r="BS1188" s="32"/>
      <c r="BT1188" s="32"/>
      <c r="BU1188" s="32"/>
      <c r="BV1188" s="32"/>
      <c r="BW1188" s="32"/>
      <c r="BX1188" s="32"/>
      <c r="BY1188" s="32"/>
      <c r="BZ1188" s="32"/>
      <c r="CA1188" s="32"/>
      <c r="CB1188" s="32"/>
      <c r="CC1188" s="32"/>
      <c r="CD1188" s="32"/>
      <c r="CE1188" s="32"/>
      <c r="CF1188" s="32"/>
      <c r="CG1188" s="32"/>
      <c r="CH1188" s="32"/>
      <c r="CI1188" s="32"/>
      <c r="CJ1188" s="32"/>
      <c r="CK1188" s="32"/>
      <c r="CL1188" s="32"/>
      <c r="CM1188" s="32"/>
      <c r="CN1188" s="32"/>
      <c r="CO1188" s="32"/>
      <c r="CP1188" s="32"/>
      <c r="CQ1188" s="32"/>
      <c r="CR1188" s="32"/>
      <c r="CS1188" s="32"/>
      <c r="CT1188" s="32"/>
      <c r="CU1188" s="32"/>
      <c r="CV1188" s="32"/>
      <c r="CW1188" s="32"/>
    </row>
    <row r="1189" spans="15:101" s="26" customFormat="1" x14ac:dyDescent="0.3">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c r="AZ1189" s="32"/>
      <c r="BA1189" s="32"/>
      <c r="BB1189" s="32"/>
      <c r="BC1189" s="32"/>
      <c r="BD1189" s="32"/>
      <c r="BE1189" s="32"/>
      <c r="BF1189" s="32"/>
      <c r="BG1189" s="32"/>
      <c r="BH1189" s="32"/>
      <c r="BI1189" s="32"/>
      <c r="BJ1189" s="32"/>
      <c r="BK1189" s="32"/>
      <c r="BL1189" s="32"/>
      <c r="BM1189" s="32"/>
      <c r="BN1189" s="32"/>
      <c r="BO1189" s="32"/>
      <c r="BP1189" s="32"/>
      <c r="BQ1189" s="32"/>
      <c r="BR1189" s="32"/>
      <c r="BS1189" s="32"/>
      <c r="BT1189" s="32"/>
      <c r="BU1189" s="32"/>
      <c r="BV1189" s="32"/>
      <c r="BW1189" s="32"/>
      <c r="BX1189" s="32"/>
      <c r="BY1189" s="32"/>
      <c r="BZ1189" s="32"/>
      <c r="CA1189" s="32"/>
      <c r="CB1189" s="32"/>
      <c r="CC1189" s="32"/>
      <c r="CD1189" s="32"/>
      <c r="CE1189" s="32"/>
      <c r="CF1189" s="32"/>
      <c r="CG1189" s="32"/>
      <c r="CH1189" s="32"/>
      <c r="CI1189" s="32"/>
      <c r="CJ1189" s="32"/>
      <c r="CK1189" s="32"/>
      <c r="CL1189" s="32"/>
      <c r="CM1189" s="32"/>
      <c r="CN1189" s="32"/>
      <c r="CO1189" s="32"/>
      <c r="CP1189" s="32"/>
      <c r="CQ1189" s="32"/>
      <c r="CR1189" s="32"/>
      <c r="CS1189" s="32"/>
      <c r="CT1189" s="32"/>
      <c r="CU1189" s="32"/>
      <c r="CV1189" s="32"/>
      <c r="CW1189" s="32"/>
    </row>
    <row r="1190" spans="15:101" s="26" customFormat="1" x14ac:dyDescent="0.3">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row>
    <row r="1191" spans="15:101" s="26" customFormat="1" x14ac:dyDescent="0.3">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row>
    <row r="1192" spans="15:101" s="26" customFormat="1" x14ac:dyDescent="0.3">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c r="CP1192" s="32"/>
      <c r="CQ1192" s="32"/>
      <c r="CR1192" s="32"/>
      <c r="CS1192" s="32"/>
      <c r="CT1192" s="32"/>
      <c r="CU1192" s="32"/>
      <c r="CV1192" s="32"/>
      <c r="CW1192" s="32"/>
    </row>
    <row r="1193" spans="15:101" s="26" customFormat="1" x14ac:dyDescent="0.3">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c r="AZ1193" s="32"/>
      <c r="BA1193" s="32"/>
      <c r="BB1193" s="32"/>
      <c r="BC1193" s="32"/>
      <c r="BD1193" s="32"/>
      <c r="BE1193" s="32"/>
      <c r="BF1193" s="32"/>
      <c r="BG1193" s="32"/>
      <c r="BH1193" s="32"/>
      <c r="BI1193" s="32"/>
      <c r="BJ1193" s="32"/>
      <c r="BK1193" s="32"/>
      <c r="BL1193" s="32"/>
      <c r="BM1193" s="32"/>
      <c r="BN1193" s="32"/>
      <c r="BO1193" s="32"/>
      <c r="BP1193" s="32"/>
      <c r="BQ1193" s="32"/>
      <c r="BR1193" s="32"/>
      <c r="BS1193" s="32"/>
      <c r="BT1193" s="32"/>
      <c r="BU1193" s="32"/>
      <c r="BV1193" s="32"/>
      <c r="BW1193" s="32"/>
      <c r="BX1193" s="32"/>
      <c r="BY1193" s="32"/>
      <c r="BZ1193" s="32"/>
      <c r="CA1193" s="32"/>
      <c r="CB1193" s="32"/>
      <c r="CC1193" s="32"/>
      <c r="CD1193" s="32"/>
      <c r="CE1193" s="32"/>
      <c r="CF1193" s="32"/>
      <c r="CG1193" s="32"/>
      <c r="CH1193" s="32"/>
      <c r="CI1193" s="32"/>
      <c r="CJ1193" s="32"/>
      <c r="CK1193" s="32"/>
      <c r="CL1193" s="32"/>
      <c r="CM1193" s="32"/>
      <c r="CN1193" s="32"/>
      <c r="CO1193" s="32"/>
      <c r="CP1193" s="32"/>
      <c r="CQ1193" s="32"/>
      <c r="CR1193" s="32"/>
      <c r="CS1193" s="32"/>
      <c r="CT1193" s="32"/>
      <c r="CU1193" s="32"/>
      <c r="CV1193" s="32"/>
      <c r="CW1193" s="32"/>
    </row>
    <row r="1194" spans="15:101" s="26" customFormat="1" x14ac:dyDescent="0.3">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c r="AZ1194" s="32"/>
      <c r="BA1194" s="32"/>
      <c r="BB1194" s="32"/>
      <c r="BC1194" s="32"/>
      <c r="BD1194" s="32"/>
      <c r="BE1194" s="32"/>
      <c r="BF1194" s="32"/>
      <c r="BG1194" s="32"/>
      <c r="BH1194" s="32"/>
      <c r="BI1194" s="32"/>
      <c r="BJ1194" s="32"/>
      <c r="BK1194" s="32"/>
      <c r="BL1194" s="32"/>
      <c r="BM1194" s="32"/>
      <c r="BN1194" s="32"/>
      <c r="BO1194" s="32"/>
      <c r="BP1194" s="32"/>
      <c r="BQ1194" s="32"/>
      <c r="BR1194" s="32"/>
      <c r="BS1194" s="32"/>
      <c r="BT1194" s="32"/>
      <c r="BU1194" s="32"/>
      <c r="BV1194" s="32"/>
      <c r="BW1194" s="32"/>
      <c r="BX1194" s="32"/>
      <c r="BY1194" s="32"/>
      <c r="BZ1194" s="32"/>
      <c r="CA1194" s="32"/>
      <c r="CB1194" s="32"/>
      <c r="CC1194" s="32"/>
      <c r="CD1194" s="32"/>
      <c r="CE1194" s="32"/>
      <c r="CF1194" s="32"/>
      <c r="CG1194" s="32"/>
      <c r="CH1194" s="32"/>
      <c r="CI1194" s="32"/>
      <c r="CJ1194" s="32"/>
      <c r="CK1194" s="32"/>
      <c r="CL1194" s="32"/>
      <c r="CM1194" s="32"/>
      <c r="CN1194" s="32"/>
      <c r="CO1194" s="32"/>
      <c r="CP1194" s="32"/>
      <c r="CQ1194" s="32"/>
      <c r="CR1194" s="32"/>
      <c r="CS1194" s="32"/>
      <c r="CT1194" s="32"/>
      <c r="CU1194" s="32"/>
      <c r="CV1194" s="32"/>
      <c r="CW1194" s="32"/>
    </row>
    <row r="1195" spans="15:101" s="26" customFormat="1" x14ac:dyDescent="0.3">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c r="AZ1195" s="32"/>
      <c r="BA1195" s="32"/>
      <c r="BB1195" s="32"/>
      <c r="BC1195" s="32"/>
      <c r="BD1195" s="32"/>
      <c r="BE1195" s="32"/>
      <c r="BF1195" s="32"/>
      <c r="BG1195" s="32"/>
      <c r="BH1195" s="32"/>
      <c r="BI1195" s="32"/>
      <c r="BJ1195" s="32"/>
      <c r="BK1195" s="32"/>
      <c r="BL1195" s="32"/>
      <c r="BM1195" s="32"/>
      <c r="BN1195" s="32"/>
      <c r="BO1195" s="32"/>
      <c r="BP1195" s="32"/>
      <c r="BQ1195" s="32"/>
      <c r="BR1195" s="32"/>
      <c r="BS1195" s="32"/>
      <c r="BT1195" s="32"/>
      <c r="BU1195" s="32"/>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row>
    <row r="1196" spans="15:101" s="26" customFormat="1" x14ac:dyDescent="0.3">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c r="AZ1196" s="32"/>
      <c r="BA1196" s="32"/>
      <c r="BB1196" s="32"/>
      <c r="BC1196" s="32"/>
      <c r="BD1196" s="32"/>
      <c r="BE1196" s="32"/>
      <c r="BF1196" s="32"/>
      <c r="BG1196" s="32"/>
      <c r="BH1196" s="32"/>
      <c r="BI1196" s="32"/>
      <c r="BJ1196" s="32"/>
      <c r="BK1196" s="32"/>
      <c r="BL1196" s="32"/>
      <c r="BM1196" s="32"/>
      <c r="BN1196" s="32"/>
      <c r="BO1196" s="32"/>
      <c r="BP1196" s="32"/>
      <c r="BQ1196" s="32"/>
      <c r="BR1196" s="32"/>
      <c r="BS1196" s="32"/>
      <c r="BT1196" s="32"/>
      <c r="BU1196" s="32"/>
      <c r="BV1196" s="32"/>
      <c r="BW1196" s="32"/>
      <c r="BX1196" s="32"/>
      <c r="BY1196" s="32"/>
      <c r="BZ1196" s="32"/>
      <c r="CA1196" s="32"/>
      <c r="CB1196" s="32"/>
      <c r="CC1196" s="32"/>
      <c r="CD1196" s="32"/>
      <c r="CE1196" s="32"/>
      <c r="CF1196" s="32"/>
      <c r="CG1196" s="32"/>
      <c r="CH1196" s="32"/>
      <c r="CI1196" s="32"/>
      <c r="CJ1196" s="32"/>
      <c r="CK1196" s="32"/>
      <c r="CL1196" s="32"/>
      <c r="CM1196" s="32"/>
      <c r="CN1196" s="32"/>
      <c r="CO1196" s="32"/>
      <c r="CP1196" s="32"/>
      <c r="CQ1196" s="32"/>
      <c r="CR1196" s="32"/>
      <c r="CS1196" s="32"/>
      <c r="CT1196" s="32"/>
      <c r="CU1196" s="32"/>
      <c r="CV1196" s="32"/>
      <c r="CW1196" s="32"/>
    </row>
    <row r="1197" spans="15:101" s="26" customFormat="1" x14ac:dyDescent="0.3">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c r="AZ1197" s="32"/>
      <c r="BA1197" s="32"/>
      <c r="BB1197" s="32"/>
      <c r="BC1197" s="32"/>
      <c r="BD1197" s="32"/>
      <c r="BE1197" s="32"/>
      <c r="BF1197" s="32"/>
      <c r="BG1197" s="32"/>
      <c r="BH1197" s="32"/>
      <c r="BI1197" s="32"/>
      <c r="BJ1197" s="32"/>
      <c r="BK1197" s="32"/>
      <c r="BL1197" s="32"/>
      <c r="BM1197" s="32"/>
      <c r="BN1197" s="32"/>
      <c r="BO1197" s="32"/>
      <c r="BP1197" s="32"/>
      <c r="BQ1197" s="32"/>
      <c r="BR1197" s="32"/>
      <c r="BS1197" s="32"/>
      <c r="BT1197" s="32"/>
      <c r="BU1197" s="32"/>
      <c r="BV1197" s="32"/>
      <c r="BW1197" s="32"/>
      <c r="BX1197" s="32"/>
      <c r="BY1197" s="32"/>
      <c r="BZ1197" s="32"/>
      <c r="CA1197" s="32"/>
      <c r="CB1197" s="32"/>
      <c r="CC1197" s="32"/>
      <c r="CD1197" s="32"/>
      <c r="CE1197" s="32"/>
      <c r="CF1197" s="32"/>
      <c r="CG1197" s="32"/>
      <c r="CH1197" s="32"/>
      <c r="CI1197" s="32"/>
      <c r="CJ1197" s="32"/>
      <c r="CK1197" s="32"/>
      <c r="CL1197" s="32"/>
      <c r="CM1197" s="32"/>
      <c r="CN1197" s="32"/>
      <c r="CO1197" s="32"/>
      <c r="CP1197" s="32"/>
      <c r="CQ1197" s="32"/>
      <c r="CR1197" s="32"/>
      <c r="CS1197" s="32"/>
      <c r="CT1197" s="32"/>
      <c r="CU1197" s="32"/>
      <c r="CV1197" s="32"/>
      <c r="CW1197" s="32"/>
    </row>
    <row r="1198" spans="15:101" s="26" customFormat="1" x14ac:dyDescent="0.3">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row>
    <row r="1199" spans="15:101" s="26" customFormat="1" x14ac:dyDescent="0.3">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c r="AZ1199" s="32"/>
      <c r="BA1199" s="32"/>
      <c r="BB1199" s="32"/>
      <c r="BC1199" s="32"/>
      <c r="BD1199" s="32"/>
      <c r="BE1199" s="32"/>
      <c r="BF1199" s="32"/>
      <c r="BG1199" s="32"/>
      <c r="BH1199" s="32"/>
      <c r="BI1199" s="32"/>
      <c r="BJ1199" s="32"/>
      <c r="BK1199" s="32"/>
      <c r="BL1199" s="32"/>
      <c r="BM1199" s="32"/>
      <c r="BN1199" s="32"/>
      <c r="BO1199" s="32"/>
      <c r="BP1199" s="32"/>
      <c r="BQ1199" s="32"/>
      <c r="BR1199" s="32"/>
      <c r="BS1199" s="32"/>
      <c r="BT1199" s="32"/>
      <c r="BU1199" s="32"/>
      <c r="BV1199" s="32"/>
      <c r="BW1199" s="32"/>
      <c r="BX1199" s="32"/>
      <c r="BY1199" s="32"/>
      <c r="BZ1199" s="32"/>
      <c r="CA1199" s="32"/>
      <c r="CB1199" s="32"/>
      <c r="CC1199" s="32"/>
      <c r="CD1199" s="32"/>
      <c r="CE1199" s="32"/>
      <c r="CF1199" s="32"/>
      <c r="CG1199" s="32"/>
      <c r="CH1199" s="32"/>
      <c r="CI1199" s="32"/>
      <c r="CJ1199" s="32"/>
      <c r="CK1199" s="32"/>
      <c r="CL1199" s="32"/>
      <c r="CM1199" s="32"/>
      <c r="CN1199" s="32"/>
      <c r="CO1199" s="32"/>
      <c r="CP1199" s="32"/>
      <c r="CQ1199" s="32"/>
      <c r="CR1199" s="32"/>
      <c r="CS1199" s="32"/>
      <c r="CT1199" s="32"/>
      <c r="CU1199" s="32"/>
      <c r="CV1199" s="32"/>
      <c r="CW1199" s="32"/>
    </row>
    <row r="1200" spans="15:101" s="26" customFormat="1" x14ac:dyDescent="0.3">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c r="AZ1200" s="32"/>
      <c r="BA1200" s="32"/>
      <c r="BB1200" s="32"/>
      <c r="BC1200" s="32"/>
      <c r="BD1200" s="32"/>
      <c r="BE1200" s="32"/>
      <c r="BF1200" s="32"/>
      <c r="BG1200" s="32"/>
      <c r="BH1200" s="32"/>
      <c r="BI1200" s="32"/>
      <c r="BJ1200" s="32"/>
      <c r="BK1200" s="32"/>
      <c r="BL1200" s="32"/>
      <c r="BM1200" s="32"/>
      <c r="BN1200" s="32"/>
      <c r="BO1200" s="32"/>
      <c r="BP1200" s="32"/>
      <c r="BQ1200" s="32"/>
      <c r="BR1200" s="32"/>
      <c r="BS1200" s="32"/>
      <c r="BT1200" s="32"/>
      <c r="BU1200" s="32"/>
      <c r="BV1200" s="32"/>
      <c r="BW1200" s="32"/>
      <c r="BX1200" s="32"/>
      <c r="BY1200" s="32"/>
      <c r="BZ1200" s="32"/>
      <c r="CA1200" s="32"/>
      <c r="CB1200" s="32"/>
      <c r="CC1200" s="32"/>
      <c r="CD1200" s="32"/>
      <c r="CE1200" s="32"/>
      <c r="CF1200" s="32"/>
      <c r="CG1200" s="32"/>
      <c r="CH1200" s="32"/>
      <c r="CI1200" s="32"/>
      <c r="CJ1200" s="32"/>
      <c r="CK1200" s="32"/>
      <c r="CL1200" s="32"/>
      <c r="CM1200" s="32"/>
      <c r="CN1200" s="32"/>
      <c r="CO1200" s="32"/>
      <c r="CP1200" s="32"/>
      <c r="CQ1200" s="32"/>
      <c r="CR1200" s="32"/>
      <c r="CS1200" s="32"/>
      <c r="CT1200" s="32"/>
      <c r="CU1200" s="32"/>
      <c r="CV1200" s="32"/>
      <c r="CW1200" s="32"/>
    </row>
    <row r="1201" spans="15:101" s="26" customFormat="1" x14ac:dyDescent="0.3">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c r="AZ1201" s="32"/>
      <c r="BA1201" s="32"/>
      <c r="BB1201" s="32"/>
      <c r="BC1201" s="32"/>
      <c r="BD1201" s="32"/>
      <c r="BE1201" s="32"/>
      <c r="BF1201" s="32"/>
      <c r="BG1201" s="32"/>
      <c r="BH1201" s="32"/>
      <c r="BI1201" s="32"/>
      <c r="BJ1201" s="32"/>
      <c r="BK1201" s="32"/>
      <c r="BL1201" s="32"/>
      <c r="BM1201" s="32"/>
      <c r="BN1201" s="32"/>
      <c r="BO1201" s="32"/>
      <c r="BP1201" s="32"/>
      <c r="BQ1201" s="32"/>
      <c r="BR1201" s="32"/>
      <c r="BS1201" s="32"/>
      <c r="BT1201" s="32"/>
      <c r="BU1201" s="32"/>
      <c r="BV1201" s="32"/>
      <c r="BW1201" s="32"/>
      <c r="BX1201" s="32"/>
      <c r="BY1201" s="32"/>
      <c r="BZ1201" s="32"/>
      <c r="CA1201" s="32"/>
      <c r="CB1201" s="32"/>
      <c r="CC1201" s="32"/>
      <c r="CD1201" s="32"/>
      <c r="CE1201" s="32"/>
      <c r="CF1201" s="32"/>
      <c r="CG1201" s="32"/>
      <c r="CH1201" s="32"/>
      <c r="CI1201" s="32"/>
      <c r="CJ1201" s="32"/>
      <c r="CK1201" s="32"/>
      <c r="CL1201" s="32"/>
      <c r="CM1201" s="32"/>
      <c r="CN1201" s="32"/>
      <c r="CO1201" s="32"/>
      <c r="CP1201" s="32"/>
      <c r="CQ1201" s="32"/>
      <c r="CR1201" s="32"/>
      <c r="CS1201" s="32"/>
      <c r="CT1201" s="32"/>
      <c r="CU1201" s="32"/>
      <c r="CV1201" s="32"/>
      <c r="CW1201" s="32"/>
    </row>
    <row r="1202" spans="15:101" s="26" customFormat="1" x14ac:dyDescent="0.3">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32"/>
      <c r="BN1202" s="32"/>
      <c r="BO1202" s="32"/>
      <c r="BP1202" s="32"/>
      <c r="BQ1202" s="32"/>
      <c r="BR1202" s="32"/>
      <c r="BS1202" s="32"/>
      <c r="BT1202" s="32"/>
      <c r="BU1202" s="32"/>
      <c r="BV1202" s="32"/>
      <c r="BW1202" s="32"/>
      <c r="BX1202" s="32"/>
      <c r="BY1202" s="32"/>
      <c r="BZ1202" s="32"/>
      <c r="CA1202" s="32"/>
      <c r="CB1202" s="32"/>
      <c r="CC1202" s="32"/>
      <c r="CD1202" s="32"/>
      <c r="CE1202" s="32"/>
      <c r="CF1202" s="32"/>
      <c r="CG1202" s="32"/>
      <c r="CH1202" s="32"/>
      <c r="CI1202" s="32"/>
      <c r="CJ1202" s="32"/>
      <c r="CK1202" s="32"/>
      <c r="CL1202" s="32"/>
      <c r="CM1202" s="32"/>
      <c r="CN1202" s="32"/>
      <c r="CO1202" s="32"/>
      <c r="CP1202" s="32"/>
      <c r="CQ1202" s="32"/>
      <c r="CR1202" s="32"/>
      <c r="CS1202" s="32"/>
      <c r="CT1202" s="32"/>
      <c r="CU1202" s="32"/>
      <c r="CV1202" s="32"/>
      <c r="CW1202" s="32"/>
    </row>
    <row r="1203" spans="15:101" s="26" customFormat="1" x14ac:dyDescent="0.3">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c r="CT1203" s="32"/>
      <c r="CU1203" s="32"/>
      <c r="CV1203" s="32"/>
      <c r="CW1203" s="32"/>
    </row>
    <row r="1204" spans="15:101" s="26" customFormat="1" x14ac:dyDescent="0.3">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c r="AZ1204" s="32"/>
      <c r="BA1204" s="32"/>
      <c r="BB1204" s="32"/>
      <c r="BC1204" s="32"/>
      <c r="BD1204" s="32"/>
      <c r="BE1204" s="32"/>
      <c r="BF1204" s="32"/>
      <c r="BG1204" s="32"/>
      <c r="BH1204" s="32"/>
      <c r="BI1204" s="32"/>
      <c r="BJ1204" s="32"/>
      <c r="BK1204" s="32"/>
      <c r="BL1204" s="32"/>
      <c r="BM1204" s="32"/>
      <c r="BN1204" s="32"/>
      <c r="BO1204" s="32"/>
      <c r="BP1204" s="32"/>
      <c r="BQ1204" s="32"/>
      <c r="BR1204" s="32"/>
      <c r="BS1204" s="32"/>
      <c r="BT1204" s="32"/>
      <c r="BU1204" s="32"/>
      <c r="BV1204" s="32"/>
      <c r="BW1204" s="32"/>
      <c r="BX1204" s="32"/>
      <c r="BY1204" s="32"/>
      <c r="BZ1204" s="32"/>
      <c r="CA1204" s="32"/>
      <c r="CB1204" s="32"/>
      <c r="CC1204" s="32"/>
      <c r="CD1204" s="32"/>
      <c r="CE1204" s="32"/>
      <c r="CF1204" s="32"/>
      <c r="CG1204" s="32"/>
      <c r="CH1204" s="32"/>
      <c r="CI1204" s="32"/>
      <c r="CJ1204" s="32"/>
      <c r="CK1204" s="32"/>
      <c r="CL1204" s="32"/>
      <c r="CM1204" s="32"/>
      <c r="CN1204" s="32"/>
      <c r="CO1204" s="32"/>
      <c r="CP1204" s="32"/>
      <c r="CQ1204" s="32"/>
      <c r="CR1204" s="32"/>
      <c r="CS1204" s="32"/>
      <c r="CT1204" s="32"/>
      <c r="CU1204" s="32"/>
      <c r="CV1204" s="32"/>
      <c r="CW1204" s="32"/>
    </row>
    <row r="1205" spans="15:101" s="26" customFormat="1" x14ac:dyDescent="0.3">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c r="AZ1205" s="32"/>
      <c r="BA1205" s="32"/>
      <c r="BB1205" s="32"/>
      <c r="BC1205" s="32"/>
      <c r="BD1205" s="32"/>
      <c r="BE1205" s="32"/>
      <c r="BF1205" s="32"/>
      <c r="BG1205" s="32"/>
      <c r="BH1205" s="32"/>
      <c r="BI1205" s="32"/>
      <c r="BJ1205" s="32"/>
      <c r="BK1205" s="32"/>
      <c r="BL1205" s="32"/>
      <c r="BM1205" s="32"/>
      <c r="BN1205" s="32"/>
      <c r="BO1205" s="32"/>
      <c r="BP1205" s="32"/>
      <c r="BQ1205" s="32"/>
      <c r="BR1205" s="32"/>
      <c r="BS1205" s="32"/>
      <c r="BT1205" s="32"/>
      <c r="BU1205" s="32"/>
      <c r="BV1205" s="32"/>
      <c r="BW1205" s="32"/>
      <c r="BX1205" s="32"/>
      <c r="BY1205" s="32"/>
      <c r="BZ1205" s="32"/>
      <c r="CA1205" s="32"/>
      <c r="CB1205" s="32"/>
      <c r="CC1205" s="32"/>
      <c r="CD1205" s="32"/>
      <c r="CE1205" s="32"/>
      <c r="CF1205" s="32"/>
      <c r="CG1205" s="32"/>
      <c r="CH1205" s="32"/>
      <c r="CI1205" s="32"/>
      <c r="CJ1205" s="32"/>
      <c r="CK1205" s="32"/>
      <c r="CL1205" s="32"/>
      <c r="CM1205" s="32"/>
      <c r="CN1205" s="32"/>
      <c r="CO1205" s="32"/>
      <c r="CP1205" s="32"/>
      <c r="CQ1205" s="32"/>
      <c r="CR1205" s="32"/>
      <c r="CS1205" s="32"/>
      <c r="CT1205" s="32"/>
      <c r="CU1205" s="32"/>
      <c r="CV1205" s="32"/>
      <c r="CW1205" s="32"/>
    </row>
    <row r="1206" spans="15:101" s="26" customFormat="1" x14ac:dyDescent="0.3">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row>
    <row r="1207" spans="15:101" s="26" customFormat="1" x14ac:dyDescent="0.3">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c r="AZ1207" s="32"/>
      <c r="BA1207" s="32"/>
      <c r="BB1207" s="32"/>
      <c r="BC1207" s="32"/>
      <c r="BD1207" s="32"/>
      <c r="BE1207" s="32"/>
      <c r="BF1207" s="32"/>
      <c r="BG1207" s="32"/>
      <c r="BH1207" s="32"/>
      <c r="BI1207" s="32"/>
      <c r="BJ1207" s="32"/>
      <c r="BK1207" s="32"/>
      <c r="BL1207" s="32"/>
      <c r="BM1207" s="32"/>
      <c r="BN1207" s="32"/>
      <c r="BO1207" s="32"/>
      <c r="BP1207" s="32"/>
      <c r="BQ1207" s="32"/>
      <c r="BR1207" s="32"/>
      <c r="BS1207" s="32"/>
      <c r="BT1207" s="32"/>
      <c r="BU1207" s="32"/>
      <c r="BV1207" s="32"/>
      <c r="BW1207" s="32"/>
      <c r="BX1207" s="32"/>
      <c r="BY1207" s="32"/>
      <c r="BZ1207" s="32"/>
      <c r="CA1207" s="32"/>
      <c r="CB1207" s="32"/>
      <c r="CC1207" s="32"/>
      <c r="CD1207" s="32"/>
      <c r="CE1207" s="32"/>
      <c r="CF1207" s="32"/>
      <c r="CG1207" s="32"/>
      <c r="CH1207" s="32"/>
      <c r="CI1207" s="32"/>
      <c r="CJ1207" s="32"/>
      <c r="CK1207" s="32"/>
      <c r="CL1207" s="32"/>
      <c r="CM1207" s="32"/>
      <c r="CN1207" s="32"/>
      <c r="CO1207" s="32"/>
      <c r="CP1207" s="32"/>
      <c r="CQ1207" s="32"/>
      <c r="CR1207" s="32"/>
      <c r="CS1207" s="32"/>
      <c r="CT1207" s="32"/>
      <c r="CU1207" s="32"/>
      <c r="CV1207" s="32"/>
      <c r="CW1207" s="32"/>
    </row>
    <row r="1208" spans="15:101" s="26" customFormat="1" x14ac:dyDescent="0.3">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c r="AZ1208" s="32"/>
      <c r="BA1208" s="32"/>
      <c r="BB1208" s="32"/>
      <c r="BC1208" s="32"/>
      <c r="BD1208" s="32"/>
      <c r="BE1208" s="32"/>
      <c r="BF1208" s="32"/>
      <c r="BG1208" s="32"/>
      <c r="BH1208" s="32"/>
      <c r="BI1208" s="32"/>
      <c r="BJ1208" s="32"/>
      <c r="BK1208" s="32"/>
      <c r="BL1208" s="32"/>
      <c r="BM1208" s="32"/>
      <c r="BN1208" s="32"/>
      <c r="BO1208" s="32"/>
      <c r="BP1208" s="32"/>
      <c r="BQ1208" s="32"/>
      <c r="BR1208" s="32"/>
      <c r="BS1208" s="32"/>
      <c r="BT1208" s="32"/>
      <c r="BU1208" s="32"/>
      <c r="BV1208" s="32"/>
      <c r="BW1208" s="32"/>
      <c r="BX1208" s="32"/>
      <c r="BY1208" s="32"/>
      <c r="BZ1208" s="32"/>
      <c r="CA1208" s="32"/>
      <c r="CB1208" s="32"/>
      <c r="CC1208" s="32"/>
      <c r="CD1208" s="32"/>
      <c r="CE1208" s="32"/>
      <c r="CF1208" s="32"/>
      <c r="CG1208" s="32"/>
      <c r="CH1208" s="32"/>
      <c r="CI1208" s="32"/>
      <c r="CJ1208" s="32"/>
      <c r="CK1208" s="32"/>
      <c r="CL1208" s="32"/>
      <c r="CM1208" s="32"/>
      <c r="CN1208" s="32"/>
      <c r="CO1208" s="32"/>
      <c r="CP1208" s="32"/>
      <c r="CQ1208" s="32"/>
      <c r="CR1208" s="32"/>
      <c r="CS1208" s="32"/>
      <c r="CT1208" s="32"/>
      <c r="CU1208" s="32"/>
      <c r="CV1208" s="32"/>
      <c r="CW1208" s="32"/>
    </row>
    <row r="1209" spans="15:101" s="26" customFormat="1" x14ac:dyDescent="0.3">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c r="AZ1209" s="32"/>
      <c r="BA1209" s="32"/>
      <c r="BB1209" s="32"/>
      <c r="BC1209" s="32"/>
      <c r="BD1209" s="32"/>
      <c r="BE1209" s="32"/>
      <c r="BF1209" s="32"/>
      <c r="BG1209" s="32"/>
      <c r="BH1209" s="32"/>
      <c r="BI1209" s="32"/>
      <c r="BJ1209" s="32"/>
      <c r="BK1209" s="32"/>
      <c r="BL1209" s="32"/>
      <c r="BM1209" s="32"/>
      <c r="BN1209" s="32"/>
      <c r="BO1209" s="32"/>
      <c r="BP1209" s="32"/>
      <c r="BQ1209" s="32"/>
      <c r="BR1209" s="32"/>
      <c r="BS1209" s="32"/>
      <c r="BT1209" s="32"/>
      <c r="BU1209" s="32"/>
      <c r="BV1209" s="32"/>
      <c r="BW1209" s="32"/>
      <c r="BX1209" s="32"/>
      <c r="BY1209" s="32"/>
      <c r="BZ1209" s="32"/>
      <c r="CA1209" s="32"/>
      <c r="CB1209" s="32"/>
      <c r="CC1209" s="32"/>
      <c r="CD1209" s="32"/>
      <c r="CE1209" s="32"/>
      <c r="CF1209" s="32"/>
      <c r="CG1209" s="32"/>
      <c r="CH1209" s="32"/>
      <c r="CI1209" s="32"/>
      <c r="CJ1209" s="32"/>
      <c r="CK1209" s="32"/>
      <c r="CL1209" s="32"/>
      <c r="CM1209" s="32"/>
      <c r="CN1209" s="32"/>
      <c r="CO1209" s="32"/>
      <c r="CP1209" s="32"/>
      <c r="CQ1209" s="32"/>
      <c r="CR1209" s="32"/>
      <c r="CS1209" s="32"/>
      <c r="CT1209" s="32"/>
      <c r="CU1209" s="32"/>
      <c r="CV1209" s="32"/>
      <c r="CW1209" s="32"/>
    </row>
    <row r="1210" spans="15:101" s="26" customFormat="1" x14ac:dyDescent="0.3">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row>
    <row r="1211" spans="15:101" s="26" customFormat="1" x14ac:dyDescent="0.3">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c r="CP1211" s="32"/>
      <c r="CQ1211" s="32"/>
      <c r="CR1211" s="32"/>
      <c r="CS1211" s="32"/>
      <c r="CT1211" s="32"/>
      <c r="CU1211" s="32"/>
      <c r="CV1211" s="32"/>
      <c r="CW1211" s="32"/>
    </row>
    <row r="1212" spans="15:101" s="26" customFormat="1" x14ac:dyDescent="0.3">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c r="AZ1212" s="32"/>
      <c r="BA1212" s="32"/>
      <c r="BB1212" s="32"/>
      <c r="BC1212" s="32"/>
      <c r="BD1212" s="32"/>
      <c r="BE1212" s="32"/>
      <c r="BF1212" s="32"/>
      <c r="BG1212" s="32"/>
      <c r="BH1212" s="32"/>
      <c r="BI1212" s="32"/>
      <c r="BJ1212" s="32"/>
      <c r="BK1212" s="32"/>
      <c r="BL1212" s="32"/>
      <c r="BM1212" s="32"/>
      <c r="BN1212" s="32"/>
      <c r="BO1212" s="32"/>
      <c r="BP1212" s="32"/>
      <c r="BQ1212" s="32"/>
      <c r="BR1212" s="32"/>
      <c r="BS1212" s="32"/>
      <c r="BT1212" s="32"/>
      <c r="BU1212" s="32"/>
      <c r="BV1212" s="32"/>
      <c r="BW1212" s="32"/>
      <c r="BX1212" s="32"/>
      <c r="BY1212" s="32"/>
      <c r="BZ1212" s="32"/>
      <c r="CA1212" s="32"/>
      <c r="CB1212" s="32"/>
      <c r="CC1212" s="32"/>
      <c r="CD1212" s="32"/>
      <c r="CE1212" s="32"/>
      <c r="CF1212" s="32"/>
      <c r="CG1212" s="32"/>
      <c r="CH1212" s="32"/>
      <c r="CI1212" s="32"/>
      <c r="CJ1212" s="32"/>
      <c r="CK1212" s="32"/>
      <c r="CL1212" s="32"/>
      <c r="CM1212" s="32"/>
      <c r="CN1212" s="32"/>
      <c r="CO1212" s="32"/>
      <c r="CP1212" s="32"/>
      <c r="CQ1212" s="32"/>
      <c r="CR1212" s="32"/>
      <c r="CS1212" s="32"/>
      <c r="CT1212" s="32"/>
      <c r="CU1212" s="32"/>
      <c r="CV1212" s="32"/>
      <c r="CW1212" s="32"/>
    </row>
    <row r="1213" spans="15:101" s="26" customFormat="1" x14ac:dyDescent="0.3">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c r="AZ1213" s="32"/>
      <c r="BA1213" s="32"/>
      <c r="BB1213" s="32"/>
      <c r="BC1213" s="32"/>
      <c r="BD1213" s="32"/>
      <c r="BE1213" s="32"/>
      <c r="BF1213" s="32"/>
      <c r="BG1213" s="32"/>
      <c r="BH1213" s="32"/>
      <c r="BI1213" s="32"/>
      <c r="BJ1213" s="32"/>
      <c r="BK1213" s="32"/>
      <c r="BL1213" s="32"/>
      <c r="BM1213" s="32"/>
      <c r="BN1213" s="32"/>
      <c r="BO1213" s="32"/>
      <c r="BP1213" s="32"/>
      <c r="BQ1213" s="32"/>
      <c r="BR1213" s="32"/>
      <c r="BS1213" s="32"/>
      <c r="BT1213" s="32"/>
      <c r="BU1213" s="32"/>
      <c r="BV1213" s="32"/>
      <c r="BW1213" s="32"/>
      <c r="BX1213" s="32"/>
      <c r="BY1213" s="32"/>
      <c r="BZ1213" s="32"/>
      <c r="CA1213" s="32"/>
      <c r="CB1213" s="32"/>
      <c r="CC1213" s="32"/>
      <c r="CD1213" s="32"/>
      <c r="CE1213" s="32"/>
      <c r="CF1213" s="32"/>
      <c r="CG1213" s="32"/>
      <c r="CH1213" s="32"/>
      <c r="CI1213" s="32"/>
      <c r="CJ1213" s="32"/>
      <c r="CK1213" s="32"/>
      <c r="CL1213" s="32"/>
      <c r="CM1213" s="32"/>
      <c r="CN1213" s="32"/>
      <c r="CO1213" s="32"/>
      <c r="CP1213" s="32"/>
      <c r="CQ1213" s="32"/>
      <c r="CR1213" s="32"/>
      <c r="CS1213" s="32"/>
      <c r="CT1213" s="32"/>
      <c r="CU1213" s="32"/>
      <c r="CV1213" s="32"/>
      <c r="CW1213" s="32"/>
    </row>
    <row r="1214" spans="15:101" s="26" customFormat="1" x14ac:dyDescent="0.3">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row>
    <row r="1215" spans="15:101" s="26" customFormat="1" x14ac:dyDescent="0.3">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c r="AZ1215" s="32"/>
      <c r="BA1215" s="32"/>
      <c r="BB1215" s="32"/>
      <c r="BC1215" s="32"/>
      <c r="BD1215" s="32"/>
      <c r="BE1215" s="32"/>
      <c r="BF1215" s="32"/>
      <c r="BG1215" s="32"/>
      <c r="BH1215" s="32"/>
      <c r="BI1215" s="32"/>
      <c r="BJ1215" s="32"/>
      <c r="BK1215" s="32"/>
      <c r="BL1215" s="32"/>
      <c r="BM1215" s="32"/>
      <c r="BN1215" s="32"/>
      <c r="BO1215" s="32"/>
      <c r="BP1215" s="32"/>
      <c r="BQ1215" s="32"/>
      <c r="BR1215" s="32"/>
      <c r="BS1215" s="32"/>
      <c r="BT1215" s="32"/>
      <c r="BU1215" s="32"/>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row>
    <row r="1216" spans="15:101" s="26" customFormat="1" x14ac:dyDescent="0.3">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c r="AZ1216" s="32"/>
      <c r="BA1216" s="32"/>
      <c r="BB1216" s="32"/>
      <c r="BC1216" s="32"/>
      <c r="BD1216" s="32"/>
      <c r="BE1216" s="32"/>
      <c r="BF1216" s="32"/>
      <c r="BG1216" s="32"/>
      <c r="BH1216" s="32"/>
      <c r="BI1216" s="32"/>
      <c r="BJ1216" s="32"/>
      <c r="BK1216" s="32"/>
      <c r="BL1216" s="32"/>
      <c r="BM1216" s="32"/>
      <c r="BN1216" s="32"/>
      <c r="BO1216" s="32"/>
      <c r="BP1216" s="32"/>
      <c r="BQ1216" s="32"/>
      <c r="BR1216" s="32"/>
      <c r="BS1216" s="32"/>
      <c r="BT1216" s="32"/>
      <c r="BU1216" s="32"/>
      <c r="BV1216" s="32"/>
      <c r="BW1216" s="32"/>
      <c r="BX1216" s="32"/>
      <c r="BY1216" s="32"/>
      <c r="BZ1216" s="32"/>
      <c r="CA1216" s="32"/>
      <c r="CB1216" s="32"/>
      <c r="CC1216" s="32"/>
      <c r="CD1216" s="32"/>
      <c r="CE1216" s="32"/>
      <c r="CF1216" s="32"/>
      <c r="CG1216" s="32"/>
      <c r="CH1216" s="32"/>
      <c r="CI1216" s="32"/>
      <c r="CJ1216" s="32"/>
      <c r="CK1216" s="32"/>
      <c r="CL1216" s="32"/>
      <c r="CM1216" s="32"/>
      <c r="CN1216" s="32"/>
      <c r="CO1216" s="32"/>
      <c r="CP1216" s="32"/>
      <c r="CQ1216" s="32"/>
      <c r="CR1216" s="32"/>
      <c r="CS1216" s="32"/>
      <c r="CT1216" s="32"/>
      <c r="CU1216" s="32"/>
      <c r="CV1216" s="32"/>
      <c r="CW1216" s="32"/>
    </row>
    <row r="1217" spans="15:101" s="26" customFormat="1" x14ac:dyDescent="0.3">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c r="AZ1217" s="32"/>
      <c r="BA1217" s="32"/>
      <c r="BB1217" s="32"/>
      <c r="BC1217" s="32"/>
      <c r="BD1217" s="32"/>
      <c r="BE1217" s="32"/>
      <c r="BF1217" s="32"/>
      <c r="BG1217" s="32"/>
      <c r="BH1217" s="32"/>
      <c r="BI1217" s="32"/>
      <c r="BJ1217" s="32"/>
      <c r="BK1217" s="32"/>
      <c r="BL1217" s="32"/>
      <c r="BM1217" s="32"/>
      <c r="BN1217" s="32"/>
      <c r="BO1217" s="32"/>
      <c r="BP1217" s="32"/>
      <c r="BQ1217" s="32"/>
      <c r="BR1217" s="32"/>
      <c r="BS1217" s="32"/>
      <c r="BT1217" s="32"/>
      <c r="BU1217" s="32"/>
      <c r="BV1217" s="32"/>
      <c r="BW1217" s="32"/>
      <c r="BX1217" s="32"/>
      <c r="BY1217" s="32"/>
      <c r="BZ1217" s="32"/>
      <c r="CA1217" s="32"/>
      <c r="CB1217" s="32"/>
      <c r="CC1217" s="32"/>
      <c r="CD1217" s="32"/>
      <c r="CE1217" s="32"/>
      <c r="CF1217" s="32"/>
      <c r="CG1217" s="32"/>
      <c r="CH1217" s="32"/>
      <c r="CI1217" s="32"/>
      <c r="CJ1217" s="32"/>
      <c r="CK1217" s="32"/>
      <c r="CL1217" s="32"/>
      <c r="CM1217" s="32"/>
      <c r="CN1217" s="32"/>
      <c r="CO1217" s="32"/>
      <c r="CP1217" s="32"/>
      <c r="CQ1217" s="32"/>
      <c r="CR1217" s="32"/>
      <c r="CS1217" s="32"/>
      <c r="CT1217" s="32"/>
      <c r="CU1217" s="32"/>
      <c r="CV1217" s="32"/>
      <c r="CW1217" s="32"/>
    </row>
    <row r="1218" spans="15:101" s="26" customFormat="1" x14ac:dyDescent="0.3">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c r="AZ1218" s="32"/>
      <c r="BA1218" s="32"/>
      <c r="BB1218" s="32"/>
      <c r="BC1218" s="32"/>
      <c r="BD1218" s="32"/>
      <c r="BE1218" s="32"/>
      <c r="BF1218" s="32"/>
      <c r="BG1218" s="32"/>
      <c r="BH1218" s="32"/>
      <c r="BI1218" s="32"/>
      <c r="BJ1218" s="32"/>
      <c r="BK1218" s="32"/>
      <c r="BL1218" s="32"/>
      <c r="BM1218" s="32"/>
      <c r="BN1218" s="32"/>
      <c r="BO1218" s="32"/>
      <c r="BP1218" s="32"/>
      <c r="BQ1218" s="32"/>
      <c r="BR1218" s="32"/>
      <c r="BS1218" s="32"/>
      <c r="BT1218" s="32"/>
      <c r="BU1218" s="32"/>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row>
    <row r="1219" spans="15:101" s="26" customFormat="1" x14ac:dyDescent="0.3">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c r="CP1219" s="32"/>
      <c r="CQ1219" s="32"/>
      <c r="CR1219" s="32"/>
      <c r="CS1219" s="32"/>
      <c r="CT1219" s="32"/>
      <c r="CU1219" s="32"/>
      <c r="CV1219" s="32"/>
      <c r="CW1219" s="32"/>
    </row>
    <row r="1220" spans="15:101" s="26" customFormat="1" x14ac:dyDescent="0.3">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c r="CP1220" s="32"/>
      <c r="CQ1220" s="32"/>
      <c r="CR1220" s="32"/>
      <c r="CS1220" s="32"/>
      <c r="CT1220" s="32"/>
      <c r="CU1220" s="32"/>
      <c r="CV1220" s="32"/>
      <c r="CW1220" s="32"/>
    </row>
    <row r="1221" spans="15:101" s="26" customFormat="1" x14ac:dyDescent="0.3">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c r="AZ1221" s="32"/>
      <c r="BA1221" s="32"/>
      <c r="BB1221" s="32"/>
      <c r="BC1221" s="32"/>
      <c r="BD1221" s="32"/>
      <c r="BE1221" s="32"/>
      <c r="BF1221" s="32"/>
      <c r="BG1221" s="32"/>
      <c r="BH1221" s="32"/>
      <c r="BI1221" s="32"/>
      <c r="BJ1221" s="32"/>
      <c r="BK1221" s="32"/>
      <c r="BL1221" s="32"/>
      <c r="BM1221" s="32"/>
      <c r="BN1221" s="32"/>
      <c r="BO1221" s="32"/>
      <c r="BP1221" s="32"/>
      <c r="BQ1221" s="32"/>
      <c r="BR1221" s="32"/>
      <c r="BS1221" s="32"/>
      <c r="BT1221" s="32"/>
      <c r="BU1221" s="32"/>
      <c r="BV1221" s="32"/>
      <c r="BW1221" s="32"/>
      <c r="BX1221" s="32"/>
      <c r="BY1221" s="32"/>
      <c r="BZ1221" s="32"/>
      <c r="CA1221" s="32"/>
      <c r="CB1221" s="32"/>
      <c r="CC1221" s="32"/>
      <c r="CD1221" s="32"/>
      <c r="CE1221" s="32"/>
      <c r="CF1221" s="32"/>
      <c r="CG1221" s="32"/>
      <c r="CH1221" s="32"/>
      <c r="CI1221" s="32"/>
      <c r="CJ1221" s="32"/>
      <c r="CK1221" s="32"/>
      <c r="CL1221" s="32"/>
      <c r="CM1221" s="32"/>
      <c r="CN1221" s="32"/>
      <c r="CO1221" s="32"/>
      <c r="CP1221" s="32"/>
      <c r="CQ1221" s="32"/>
      <c r="CR1221" s="32"/>
      <c r="CS1221" s="32"/>
      <c r="CT1221" s="32"/>
      <c r="CU1221" s="32"/>
      <c r="CV1221" s="32"/>
      <c r="CW1221" s="32"/>
    </row>
    <row r="1222" spans="15:101" s="26" customFormat="1" x14ac:dyDescent="0.3">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row>
    <row r="1223" spans="15:101" s="26" customFormat="1" x14ac:dyDescent="0.3">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2"/>
      <c r="BM1223" s="32"/>
      <c r="BN1223" s="32"/>
      <c r="BO1223" s="32"/>
      <c r="BP1223" s="32"/>
      <c r="BQ1223" s="32"/>
      <c r="BR1223" s="32"/>
      <c r="BS1223" s="32"/>
      <c r="BT1223" s="32"/>
      <c r="BU1223" s="32"/>
      <c r="BV1223" s="32"/>
      <c r="BW1223" s="32"/>
      <c r="BX1223" s="32"/>
      <c r="BY1223" s="32"/>
      <c r="BZ1223" s="32"/>
      <c r="CA1223" s="32"/>
      <c r="CB1223" s="32"/>
      <c r="CC1223" s="32"/>
      <c r="CD1223" s="32"/>
      <c r="CE1223" s="32"/>
      <c r="CF1223" s="32"/>
      <c r="CG1223" s="32"/>
      <c r="CH1223" s="32"/>
      <c r="CI1223" s="32"/>
      <c r="CJ1223" s="32"/>
      <c r="CK1223" s="32"/>
      <c r="CL1223" s="32"/>
      <c r="CM1223" s="32"/>
      <c r="CN1223" s="32"/>
      <c r="CO1223" s="32"/>
      <c r="CP1223" s="32"/>
      <c r="CQ1223" s="32"/>
      <c r="CR1223" s="32"/>
      <c r="CS1223" s="32"/>
      <c r="CT1223" s="32"/>
      <c r="CU1223" s="32"/>
      <c r="CV1223" s="32"/>
      <c r="CW1223" s="32"/>
    </row>
    <row r="1224" spans="15:101" s="26" customFormat="1" x14ac:dyDescent="0.3">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c r="AZ1224" s="32"/>
      <c r="BA1224" s="32"/>
      <c r="BB1224" s="32"/>
      <c r="BC1224" s="32"/>
      <c r="BD1224" s="32"/>
      <c r="BE1224" s="32"/>
      <c r="BF1224" s="32"/>
      <c r="BG1224" s="32"/>
      <c r="BH1224" s="32"/>
      <c r="BI1224" s="32"/>
      <c r="BJ1224" s="32"/>
      <c r="BK1224" s="32"/>
      <c r="BL1224" s="32"/>
      <c r="BM1224" s="32"/>
      <c r="BN1224" s="32"/>
      <c r="BO1224" s="32"/>
      <c r="BP1224" s="32"/>
      <c r="BQ1224" s="32"/>
      <c r="BR1224" s="32"/>
      <c r="BS1224" s="32"/>
      <c r="BT1224" s="32"/>
      <c r="BU1224" s="32"/>
      <c r="BV1224" s="32"/>
      <c r="BW1224" s="32"/>
      <c r="BX1224" s="32"/>
      <c r="BY1224" s="32"/>
      <c r="BZ1224" s="32"/>
      <c r="CA1224" s="32"/>
      <c r="CB1224" s="32"/>
      <c r="CC1224" s="32"/>
      <c r="CD1224" s="32"/>
      <c r="CE1224" s="32"/>
      <c r="CF1224" s="32"/>
      <c r="CG1224" s="32"/>
      <c r="CH1224" s="32"/>
      <c r="CI1224" s="32"/>
      <c r="CJ1224" s="32"/>
      <c r="CK1224" s="32"/>
      <c r="CL1224" s="32"/>
      <c r="CM1224" s="32"/>
      <c r="CN1224" s="32"/>
      <c r="CO1224" s="32"/>
      <c r="CP1224" s="32"/>
      <c r="CQ1224" s="32"/>
      <c r="CR1224" s="32"/>
      <c r="CS1224" s="32"/>
      <c r="CT1224" s="32"/>
      <c r="CU1224" s="32"/>
      <c r="CV1224" s="32"/>
      <c r="CW1224" s="32"/>
    </row>
    <row r="1225" spans="15:101" s="26" customFormat="1" x14ac:dyDescent="0.3">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c r="AZ1225" s="32"/>
      <c r="BA1225" s="32"/>
      <c r="BB1225" s="32"/>
      <c r="BC1225" s="32"/>
      <c r="BD1225" s="32"/>
      <c r="BE1225" s="32"/>
      <c r="BF1225" s="32"/>
      <c r="BG1225" s="32"/>
      <c r="BH1225" s="32"/>
      <c r="BI1225" s="32"/>
      <c r="BJ1225" s="32"/>
      <c r="BK1225" s="32"/>
      <c r="BL1225" s="32"/>
      <c r="BM1225" s="32"/>
      <c r="BN1225" s="32"/>
      <c r="BO1225" s="32"/>
      <c r="BP1225" s="32"/>
      <c r="BQ1225" s="32"/>
      <c r="BR1225" s="32"/>
      <c r="BS1225" s="32"/>
      <c r="BT1225" s="32"/>
      <c r="BU1225" s="32"/>
      <c r="BV1225" s="32"/>
      <c r="BW1225" s="32"/>
      <c r="BX1225" s="32"/>
      <c r="BY1225" s="32"/>
      <c r="BZ1225" s="32"/>
      <c r="CA1225" s="32"/>
      <c r="CB1225" s="32"/>
      <c r="CC1225" s="32"/>
      <c r="CD1225" s="32"/>
      <c r="CE1225" s="32"/>
      <c r="CF1225" s="32"/>
      <c r="CG1225" s="32"/>
      <c r="CH1225" s="32"/>
      <c r="CI1225" s="32"/>
      <c r="CJ1225" s="32"/>
      <c r="CK1225" s="32"/>
      <c r="CL1225" s="32"/>
      <c r="CM1225" s="32"/>
      <c r="CN1225" s="32"/>
      <c r="CO1225" s="32"/>
      <c r="CP1225" s="32"/>
      <c r="CQ1225" s="32"/>
      <c r="CR1225" s="32"/>
      <c r="CS1225" s="32"/>
      <c r="CT1225" s="32"/>
      <c r="CU1225" s="32"/>
      <c r="CV1225" s="32"/>
      <c r="CW1225" s="32"/>
    </row>
    <row r="1226" spans="15:101" s="26" customFormat="1" x14ac:dyDescent="0.3">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c r="CP1226" s="32"/>
      <c r="CQ1226" s="32"/>
      <c r="CR1226" s="32"/>
      <c r="CS1226" s="32"/>
      <c r="CT1226" s="32"/>
      <c r="CU1226" s="32"/>
      <c r="CV1226" s="32"/>
      <c r="CW1226" s="32"/>
    </row>
    <row r="1227" spans="15:101" s="26" customFormat="1" x14ac:dyDescent="0.3">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c r="AZ1227" s="32"/>
      <c r="BA1227" s="32"/>
      <c r="BB1227" s="32"/>
      <c r="BC1227" s="32"/>
      <c r="BD1227" s="32"/>
      <c r="BE1227" s="32"/>
      <c r="BF1227" s="32"/>
      <c r="BG1227" s="32"/>
      <c r="BH1227" s="32"/>
      <c r="BI1227" s="32"/>
      <c r="BJ1227" s="32"/>
      <c r="BK1227" s="32"/>
      <c r="BL1227" s="32"/>
      <c r="BM1227" s="32"/>
      <c r="BN1227" s="32"/>
      <c r="BO1227" s="32"/>
      <c r="BP1227" s="32"/>
      <c r="BQ1227" s="32"/>
      <c r="BR1227" s="32"/>
      <c r="BS1227" s="32"/>
      <c r="BT1227" s="32"/>
      <c r="BU1227" s="32"/>
      <c r="BV1227" s="32"/>
      <c r="BW1227" s="32"/>
      <c r="BX1227" s="32"/>
      <c r="BY1227" s="32"/>
      <c r="BZ1227" s="32"/>
      <c r="CA1227" s="32"/>
      <c r="CB1227" s="32"/>
      <c r="CC1227" s="32"/>
      <c r="CD1227" s="32"/>
      <c r="CE1227" s="32"/>
      <c r="CF1227" s="32"/>
      <c r="CG1227" s="32"/>
      <c r="CH1227" s="32"/>
      <c r="CI1227" s="32"/>
      <c r="CJ1227" s="32"/>
      <c r="CK1227" s="32"/>
      <c r="CL1227" s="32"/>
      <c r="CM1227" s="32"/>
      <c r="CN1227" s="32"/>
      <c r="CO1227" s="32"/>
      <c r="CP1227" s="32"/>
      <c r="CQ1227" s="32"/>
      <c r="CR1227" s="32"/>
      <c r="CS1227" s="32"/>
      <c r="CT1227" s="32"/>
      <c r="CU1227" s="32"/>
      <c r="CV1227" s="32"/>
      <c r="CW1227" s="32"/>
    </row>
    <row r="1228" spans="15:101" s="26" customFormat="1" x14ac:dyDescent="0.3">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c r="AZ1228" s="32"/>
      <c r="BA1228" s="32"/>
      <c r="BB1228" s="32"/>
      <c r="BC1228" s="32"/>
      <c r="BD1228" s="32"/>
      <c r="BE1228" s="32"/>
      <c r="BF1228" s="32"/>
      <c r="BG1228" s="32"/>
      <c r="BH1228" s="32"/>
      <c r="BI1228" s="32"/>
      <c r="BJ1228" s="32"/>
      <c r="BK1228" s="32"/>
      <c r="BL1228" s="32"/>
      <c r="BM1228" s="32"/>
      <c r="BN1228" s="32"/>
      <c r="BO1228" s="32"/>
      <c r="BP1228" s="32"/>
      <c r="BQ1228" s="32"/>
      <c r="BR1228" s="32"/>
      <c r="BS1228" s="32"/>
      <c r="BT1228" s="32"/>
      <c r="BU1228" s="32"/>
      <c r="BV1228" s="32"/>
      <c r="BW1228" s="32"/>
      <c r="BX1228" s="32"/>
      <c r="BY1228" s="32"/>
      <c r="BZ1228" s="32"/>
      <c r="CA1228" s="32"/>
      <c r="CB1228" s="32"/>
      <c r="CC1228" s="32"/>
      <c r="CD1228" s="32"/>
      <c r="CE1228" s="32"/>
      <c r="CF1228" s="32"/>
      <c r="CG1228" s="32"/>
      <c r="CH1228" s="32"/>
      <c r="CI1228" s="32"/>
      <c r="CJ1228" s="32"/>
      <c r="CK1228" s="32"/>
      <c r="CL1228" s="32"/>
      <c r="CM1228" s="32"/>
      <c r="CN1228" s="32"/>
      <c r="CO1228" s="32"/>
      <c r="CP1228" s="32"/>
      <c r="CQ1228" s="32"/>
      <c r="CR1228" s="32"/>
      <c r="CS1228" s="32"/>
      <c r="CT1228" s="32"/>
      <c r="CU1228" s="32"/>
      <c r="CV1228" s="32"/>
      <c r="CW1228" s="32"/>
    </row>
    <row r="1229" spans="15:101" s="26" customFormat="1" x14ac:dyDescent="0.3">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c r="AZ1229" s="32"/>
      <c r="BA1229" s="32"/>
      <c r="BB1229" s="32"/>
      <c r="BC1229" s="32"/>
      <c r="BD1229" s="32"/>
      <c r="BE1229" s="32"/>
      <c r="BF1229" s="32"/>
      <c r="BG1229" s="32"/>
      <c r="BH1229" s="32"/>
      <c r="BI1229" s="32"/>
      <c r="BJ1229" s="32"/>
      <c r="BK1229" s="32"/>
      <c r="BL1229" s="32"/>
      <c r="BM1229" s="32"/>
      <c r="BN1229" s="32"/>
      <c r="BO1229" s="32"/>
      <c r="BP1229" s="32"/>
      <c r="BQ1229" s="32"/>
      <c r="BR1229" s="32"/>
      <c r="BS1229" s="32"/>
      <c r="BT1229" s="32"/>
      <c r="BU1229" s="32"/>
      <c r="BV1229" s="32"/>
      <c r="BW1229" s="32"/>
      <c r="BX1229" s="32"/>
      <c r="BY1229" s="32"/>
      <c r="BZ1229" s="32"/>
      <c r="CA1229" s="32"/>
      <c r="CB1229" s="32"/>
      <c r="CC1229" s="32"/>
      <c r="CD1229" s="32"/>
      <c r="CE1229" s="32"/>
      <c r="CF1229" s="32"/>
      <c r="CG1229" s="32"/>
      <c r="CH1229" s="32"/>
      <c r="CI1229" s="32"/>
      <c r="CJ1229" s="32"/>
      <c r="CK1229" s="32"/>
      <c r="CL1229" s="32"/>
      <c r="CM1229" s="32"/>
      <c r="CN1229" s="32"/>
      <c r="CO1229" s="32"/>
      <c r="CP1229" s="32"/>
      <c r="CQ1229" s="32"/>
      <c r="CR1229" s="32"/>
      <c r="CS1229" s="32"/>
      <c r="CT1229" s="32"/>
      <c r="CU1229" s="32"/>
      <c r="CV1229" s="32"/>
      <c r="CW1229" s="32"/>
    </row>
    <row r="1230" spans="15:101" s="26" customFormat="1" x14ac:dyDescent="0.3">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row>
    <row r="1231" spans="15:101" s="26" customFormat="1" x14ac:dyDescent="0.3">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c r="AZ1231" s="32"/>
      <c r="BA1231" s="32"/>
      <c r="BB1231" s="32"/>
      <c r="BC1231" s="32"/>
      <c r="BD1231" s="32"/>
      <c r="BE1231" s="32"/>
      <c r="BF1231" s="32"/>
      <c r="BG1231" s="32"/>
      <c r="BH1231" s="32"/>
      <c r="BI1231" s="32"/>
      <c r="BJ1231" s="32"/>
      <c r="BK1231" s="32"/>
      <c r="BL1231" s="32"/>
      <c r="BM1231" s="32"/>
      <c r="BN1231" s="32"/>
      <c r="BO1231" s="32"/>
      <c r="BP1231" s="32"/>
      <c r="BQ1231" s="32"/>
      <c r="BR1231" s="32"/>
      <c r="BS1231" s="32"/>
      <c r="BT1231" s="32"/>
      <c r="BU1231" s="32"/>
      <c r="BV1231" s="32"/>
      <c r="BW1231" s="32"/>
      <c r="BX1231" s="32"/>
      <c r="BY1231" s="32"/>
      <c r="BZ1231" s="32"/>
      <c r="CA1231" s="32"/>
      <c r="CB1231" s="32"/>
      <c r="CC1231" s="32"/>
      <c r="CD1231" s="32"/>
      <c r="CE1231" s="32"/>
      <c r="CF1231" s="32"/>
      <c r="CG1231" s="32"/>
      <c r="CH1231" s="32"/>
      <c r="CI1231" s="32"/>
      <c r="CJ1231" s="32"/>
      <c r="CK1231" s="32"/>
      <c r="CL1231" s="32"/>
      <c r="CM1231" s="32"/>
      <c r="CN1231" s="32"/>
      <c r="CO1231" s="32"/>
      <c r="CP1231" s="32"/>
      <c r="CQ1231" s="32"/>
      <c r="CR1231" s="32"/>
      <c r="CS1231" s="32"/>
      <c r="CT1231" s="32"/>
      <c r="CU1231" s="32"/>
      <c r="CV1231" s="32"/>
      <c r="CW1231" s="32"/>
    </row>
    <row r="1232" spans="15:101" s="26" customFormat="1" x14ac:dyDescent="0.3">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c r="CB1232" s="32"/>
      <c r="CC1232" s="32"/>
      <c r="CD1232" s="32"/>
      <c r="CE1232" s="32"/>
      <c r="CF1232" s="32"/>
      <c r="CG1232" s="32"/>
      <c r="CH1232" s="32"/>
      <c r="CI1232" s="32"/>
      <c r="CJ1232" s="32"/>
      <c r="CK1232" s="32"/>
      <c r="CL1232" s="32"/>
      <c r="CM1232" s="32"/>
      <c r="CN1232" s="32"/>
      <c r="CO1232" s="32"/>
      <c r="CP1232" s="32"/>
      <c r="CQ1232" s="32"/>
      <c r="CR1232" s="32"/>
      <c r="CS1232" s="32"/>
      <c r="CT1232" s="32"/>
      <c r="CU1232" s="32"/>
      <c r="CV1232" s="32"/>
      <c r="CW1232" s="32"/>
    </row>
    <row r="1233" spans="15:101" s="26" customFormat="1" x14ac:dyDescent="0.3">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c r="AZ1233" s="32"/>
      <c r="BA1233" s="32"/>
      <c r="BB1233" s="32"/>
      <c r="BC1233" s="32"/>
      <c r="BD1233" s="32"/>
      <c r="BE1233" s="32"/>
      <c r="BF1233" s="32"/>
      <c r="BG1233" s="32"/>
      <c r="BH1233" s="32"/>
      <c r="BI1233" s="32"/>
      <c r="BJ1233" s="32"/>
      <c r="BK1233" s="32"/>
      <c r="BL1233" s="32"/>
      <c r="BM1233" s="32"/>
      <c r="BN1233" s="32"/>
      <c r="BO1233" s="32"/>
      <c r="BP1233" s="32"/>
      <c r="BQ1233" s="32"/>
      <c r="BR1233" s="32"/>
      <c r="BS1233" s="32"/>
      <c r="BT1233" s="32"/>
      <c r="BU1233" s="32"/>
      <c r="BV1233" s="32"/>
      <c r="BW1233" s="32"/>
      <c r="BX1233" s="32"/>
      <c r="BY1233" s="32"/>
      <c r="BZ1233" s="32"/>
      <c r="CA1233" s="32"/>
      <c r="CB1233" s="32"/>
      <c r="CC1233" s="32"/>
      <c r="CD1233" s="32"/>
      <c r="CE1233" s="32"/>
      <c r="CF1233" s="32"/>
      <c r="CG1233" s="32"/>
      <c r="CH1233" s="32"/>
      <c r="CI1233" s="32"/>
      <c r="CJ1233" s="32"/>
      <c r="CK1233" s="32"/>
      <c r="CL1233" s="32"/>
      <c r="CM1233" s="32"/>
      <c r="CN1233" s="32"/>
      <c r="CO1233" s="32"/>
      <c r="CP1233" s="32"/>
      <c r="CQ1233" s="32"/>
      <c r="CR1233" s="32"/>
      <c r="CS1233" s="32"/>
      <c r="CT1233" s="32"/>
      <c r="CU1233" s="32"/>
      <c r="CV1233" s="32"/>
      <c r="CW1233" s="32"/>
    </row>
    <row r="1234" spans="15:101" s="26" customFormat="1" x14ac:dyDescent="0.3">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c r="AZ1234" s="32"/>
      <c r="BA1234" s="32"/>
      <c r="BB1234" s="32"/>
      <c r="BC1234" s="32"/>
      <c r="BD1234" s="32"/>
      <c r="BE1234" s="32"/>
      <c r="BF1234" s="32"/>
      <c r="BG1234" s="32"/>
      <c r="BH1234" s="32"/>
      <c r="BI1234" s="32"/>
      <c r="BJ1234" s="32"/>
      <c r="BK1234" s="32"/>
      <c r="BL1234" s="32"/>
      <c r="BM1234" s="32"/>
      <c r="BN1234" s="32"/>
      <c r="BO1234" s="32"/>
      <c r="BP1234" s="32"/>
      <c r="BQ1234" s="32"/>
      <c r="BR1234" s="32"/>
      <c r="BS1234" s="32"/>
      <c r="BT1234" s="32"/>
      <c r="BU1234" s="32"/>
      <c r="BV1234" s="32"/>
      <c r="BW1234" s="32"/>
      <c r="BX1234" s="32"/>
      <c r="BY1234" s="32"/>
      <c r="BZ1234" s="32"/>
      <c r="CA1234" s="32"/>
      <c r="CB1234" s="32"/>
      <c r="CC1234" s="32"/>
      <c r="CD1234" s="32"/>
      <c r="CE1234" s="32"/>
      <c r="CF1234" s="32"/>
      <c r="CG1234" s="32"/>
      <c r="CH1234" s="32"/>
      <c r="CI1234" s="32"/>
      <c r="CJ1234" s="32"/>
      <c r="CK1234" s="32"/>
      <c r="CL1234" s="32"/>
      <c r="CM1234" s="32"/>
      <c r="CN1234" s="32"/>
      <c r="CO1234" s="32"/>
      <c r="CP1234" s="32"/>
      <c r="CQ1234" s="32"/>
      <c r="CR1234" s="32"/>
      <c r="CS1234" s="32"/>
      <c r="CT1234" s="32"/>
      <c r="CU1234" s="32"/>
      <c r="CV1234" s="32"/>
      <c r="CW1234" s="32"/>
    </row>
    <row r="1235" spans="15:101" s="26" customFormat="1" x14ac:dyDescent="0.3">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c r="AZ1235" s="32"/>
      <c r="BA1235" s="32"/>
      <c r="BB1235" s="32"/>
      <c r="BC1235" s="32"/>
      <c r="BD1235" s="32"/>
      <c r="BE1235" s="32"/>
      <c r="BF1235" s="32"/>
      <c r="BG1235" s="32"/>
      <c r="BH1235" s="32"/>
      <c r="BI1235" s="32"/>
      <c r="BJ1235" s="32"/>
      <c r="BK1235" s="32"/>
      <c r="BL1235" s="32"/>
      <c r="BM1235" s="32"/>
      <c r="BN1235" s="32"/>
      <c r="BO1235" s="32"/>
      <c r="BP1235" s="32"/>
      <c r="BQ1235" s="32"/>
      <c r="BR1235" s="32"/>
      <c r="BS1235" s="32"/>
      <c r="BT1235" s="32"/>
      <c r="BU1235" s="32"/>
      <c r="BV1235" s="32"/>
      <c r="BW1235" s="32"/>
      <c r="BX1235" s="32"/>
      <c r="BY1235" s="32"/>
      <c r="BZ1235" s="32"/>
      <c r="CA1235" s="32"/>
      <c r="CB1235" s="32"/>
      <c r="CC1235" s="32"/>
      <c r="CD1235" s="32"/>
      <c r="CE1235" s="32"/>
      <c r="CF1235" s="32"/>
      <c r="CG1235" s="32"/>
      <c r="CH1235" s="32"/>
      <c r="CI1235" s="32"/>
      <c r="CJ1235" s="32"/>
      <c r="CK1235" s="32"/>
      <c r="CL1235" s="32"/>
      <c r="CM1235" s="32"/>
      <c r="CN1235" s="32"/>
      <c r="CO1235" s="32"/>
      <c r="CP1235" s="32"/>
      <c r="CQ1235" s="32"/>
      <c r="CR1235" s="32"/>
      <c r="CS1235" s="32"/>
      <c r="CT1235" s="32"/>
      <c r="CU1235" s="32"/>
      <c r="CV1235" s="32"/>
      <c r="CW1235" s="32"/>
    </row>
    <row r="1236" spans="15:101" s="26" customFormat="1" x14ac:dyDescent="0.3">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c r="AZ1236" s="32"/>
      <c r="BA1236" s="32"/>
      <c r="BB1236" s="32"/>
      <c r="BC1236" s="32"/>
      <c r="BD1236" s="32"/>
      <c r="BE1236" s="32"/>
      <c r="BF1236" s="32"/>
      <c r="BG1236" s="32"/>
      <c r="BH1236" s="32"/>
      <c r="BI1236" s="32"/>
      <c r="BJ1236" s="32"/>
      <c r="BK1236" s="32"/>
      <c r="BL1236" s="32"/>
      <c r="BM1236" s="32"/>
      <c r="BN1236" s="32"/>
      <c r="BO1236" s="32"/>
      <c r="BP1236" s="32"/>
      <c r="BQ1236" s="32"/>
      <c r="BR1236" s="32"/>
      <c r="BS1236" s="32"/>
      <c r="BT1236" s="32"/>
      <c r="BU1236" s="32"/>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row>
    <row r="1237" spans="15:101" s="26" customFormat="1" x14ac:dyDescent="0.3">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c r="AZ1237" s="32"/>
      <c r="BA1237" s="32"/>
      <c r="BB1237" s="32"/>
      <c r="BC1237" s="32"/>
      <c r="BD1237" s="32"/>
      <c r="BE1237" s="32"/>
      <c r="BF1237" s="32"/>
      <c r="BG1237" s="32"/>
      <c r="BH1237" s="32"/>
      <c r="BI1237" s="32"/>
      <c r="BJ1237" s="32"/>
      <c r="BK1237" s="32"/>
      <c r="BL1237" s="32"/>
      <c r="BM1237" s="32"/>
      <c r="BN1237" s="32"/>
      <c r="BO1237" s="32"/>
      <c r="BP1237" s="32"/>
      <c r="BQ1237" s="32"/>
      <c r="BR1237" s="32"/>
      <c r="BS1237" s="32"/>
      <c r="BT1237" s="32"/>
      <c r="BU1237" s="32"/>
      <c r="BV1237" s="32"/>
      <c r="BW1237" s="32"/>
      <c r="BX1237" s="32"/>
      <c r="BY1237" s="32"/>
      <c r="BZ1237" s="32"/>
      <c r="CA1237" s="32"/>
      <c r="CB1237" s="32"/>
      <c r="CC1237" s="32"/>
      <c r="CD1237" s="32"/>
      <c r="CE1237" s="32"/>
      <c r="CF1237" s="32"/>
      <c r="CG1237" s="32"/>
      <c r="CH1237" s="32"/>
      <c r="CI1237" s="32"/>
      <c r="CJ1237" s="32"/>
      <c r="CK1237" s="32"/>
      <c r="CL1237" s="32"/>
      <c r="CM1237" s="32"/>
      <c r="CN1237" s="32"/>
      <c r="CO1237" s="32"/>
      <c r="CP1237" s="32"/>
      <c r="CQ1237" s="32"/>
      <c r="CR1237" s="32"/>
      <c r="CS1237" s="32"/>
      <c r="CT1237" s="32"/>
      <c r="CU1237" s="32"/>
      <c r="CV1237" s="32"/>
      <c r="CW1237" s="32"/>
    </row>
    <row r="1238" spans="15:101" s="26" customFormat="1" x14ac:dyDescent="0.3">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row>
    <row r="1239" spans="15:101" s="26" customFormat="1" x14ac:dyDescent="0.3">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c r="CP1239" s="32"/>
      <c r="CQ1239" s="32"/>
      <c r="CR1239" s="32"/>
      <c r="CS1239" s="32"/>
      <c r="CT1239" s="32"/>
      <c r="CU1239" s="32"/>
      <c r="CV1239" s="32"/>
      <c r="CW1239" s="32"/>
    </row>
    <row r="1240" spans="15:101" s="26" customFormat="1" x14ac:dyDescent="0.3">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c r="AZ1240" s="32"/>
      <c r="BA1240" s="32"/>
      <c r="BB1240" s="32"/>
      <c r="BC1240" s="32"/>
      <c r="BD1240" s="32"/>
      <c r="BE1240" s="32"/>
      <c r="BF1240" s="32"/>
      <c r="BG1240" s="32"/>
      <c r="BH1240" s="32"/>
      <c r="BI1240" s="32"/>
      <c r="BJ1240" s="32"/>
      <c r="BK1240" s="32"/>
      <c r="BL1240" s="32"/>
      <c r="BM1240" s="32"/>
      <c r="BN1240" s="32"/>
      <c r="BO1240" s="32"/>
      <c r="BP1240" s="32"/>
      <c r="BQ1240" s="32"/>
      <c r="BR1240" s="32"/>
      <c r="BS1240" s="32"/>
      <c r="BT1240" s="32"/>
      <c r="BU1240" s="32"/>
      <c r="BV1240" s="32"/>
      <c r="BW1240" s="32"/>
      <c r="BX1240" s="32"/>
      <c r="BY1240" s="32"/>
      <c r="BZ1240" s="32"/>
      <c r="CA1240" s="32"/>
      <c r="CB1240" s="32"/>
      <c r="CC1240" s="32"/>
      <c r="CD1240" s="32"/>
      <c r="CE1240" s="32"/>
      <c r="CF1240" s="32"/>
      <c r="CG1240" s="32"/>
      <c r="CH1240" s="32"/>
      <c r="CI1240" s="32"/>
      <c r="CJ1240" s="32"/>
      <c r="CK1240" s="32"/>
      <c r="CL1240" s="32"/>
      <c r="CM1240" s="32"/>
      <c r="CN1240" s="32"/>
      <c r="CO1240" s="32"/>
      <c r="CP1240" s="32"/>
      <c r="CQ1240" s="32"/>
      <c r="CR1240" s="32"/>
      <c r="CS1240" s="32"/>
      <c r="CT1240" s="32"/>
      <c r="CU1240" s="32"/>
      <c r="CV1240" s="32"/>
      <c r="CW1240" s="32"/>
    </row>
    <row r="1241" spans="15:101" s="26" customFormat="1" x14ac:dyDescent="0.3">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c r="AZ1241" s="32"/>
      <c r="BA1241" s="32"/>
      <c r="BB1241" s="32"/>
      <c r="BC1241" s="32"/>
      <c r="BD1241" s="32"/>
      <c r="BE1241" s="32"/>
      <c r="BF1241" s="32"/>
      <c r="BG1241" s="32"/>
      <c r="BH1241" s="32"/>
      <c r="BI1241" s="32"/>
      <c r="BJ1241" s="32"/>
      <c r="BK1241" s="32"/>
      <c r="BL1241" s="32"/>
      <c r="BM1241" s="32"/>
      <c r="BN1241" s="32"/>
      <c r="BO1241" s="32"/>
      <c r="BP1241" s="32"/>
      <c r="BQ1241" s="32"/>
      <c r="BR1241" s="32"/>
      <c r="BS1241" s="32"/>
      <c r="BT1241" s="32"/>
      <c r="BU1241" s="32"/>
      <c r="BV1241" s="32"/>
      <c r="BW1241" s="32"/>
      <c r="BX1241" s="32"/>
      <c r="BY1241" s="32"/>
      <c r="BZ1241" s="32"/>
      <c r="CA1241" s="32"/>
      <c r="CB1241" s="32"/>
      <c r="CC1241" s="32"/>
      <c r="CD1241" s="32"/>
      <c r="CE1241" s="32"/>
      <c r="CF1241" s="32"/>
      <c r="CG1241" s="32"/>
      <c r="CH1241" s="32"/>
      <c r="CI1241" s="32"/>
      <c r="CJ1241" s="32"/>
      <c r="CK1241" s="32"/>
      <c r="CL1241" s="32"/>
      <c r="CM1241" s="32"/>
      <c r="CN1241" s="32"/>
      <c r="CO1241" s="32"/>
      <c r="CP1241" s="32"/>
      <c r="CQ1241" s="32"/>
      <c r="CR1241" s="32"/>
      <c r="CS1241" s="32"/>
      <c r="CT1241" s="32"/>
      <c r="CU1241" s="32"/>
      <c r="CV1241" s="32"/>
      <c r="CW1241" s="32"/>
    </row>
    <row r="1242" spans="15:101" s="26" customFormat="1" x14ac:dyDescent="0.3">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c r="AZ1242" s="32"/>
      <c r="BA1242" s="32"/>
      <c r="BB1242" s="32"/>
      <c r="BC1242" s="32"/>
      <c r="BD1242" s="32"/>
      <c r="BE1242" s="32"/>
      <c r="BF1242" s="32"/>
      <c r="BG1242" s="32"/>
      <c r="BH1242" s="32"/>
      <c r="BI1242" s="32"/>
      <c r="BJ1242" s="32"/>
      <c r="BK1242" s="32"/>
      <c r="BL1242" s="32"/>
      <c r="BM1242" s="32"/>
      <c r="BN1242" s="32"/>
      <c r="BO1242" s="32"/>
      <c r="BP1242" s="32"/>
      <c r="BQ1242" s="32"/>
      <c r="BR1242" s="32"/>
      <c r="BS1242" s="32"/>
      <c r="BT1242" s="32"/>
      <c r="BU1242" s="32"/>
      <c r="BV1242" s="32"/>
      <c r="BW1242" s="32"/>
      <c r="BX1242" s="32"/>
      <c r="BY1242" s="32"/>
      <c r="BZ1242" s="32"/>
      <c r="CA1242" s="32"/>
      <c r="CB1242" s="32"/>
      <c r="CC1242" s="32"/>
      <c r="CD1242" s="32"/>
      <c r="CE1242" s="32"/>
      <c r="CF1242" s="32"/>
      <c r="CG1242" s="32"/>
      <c r="CH1242" s="32"/>
      <c r="CI1242" s="32"/>
      <c r="CJ1242" s="32"/>
      <c r="CK1242" s="32"/>
      <c r="CL1242" s="32"/>
      <c r="CM1242" s="32"/>
      <c r="CN1242" s="32"/>
      <c r="CO1242" s="32"/>
      <c r="CP1242" s="32"/>
      <c r="CQ1242" s="32"/>
      <c r="CR1242" s="32"/>
      <c r="CS1242" s="32"/>
      <c r="CT1242" s="32"/>
      <c r="CU1242" s="32"/>
      <c r="CV1242" s="32"/>
      <c r="CW1242" s="32"/>
    </row>
    <row r="1243" spans="15:101" s="26" customFormat="1" x14ac:dyDescent="0.3">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c r="AZ1243" s="32"/>
      <c r="BA1243" s="32"/>
      <c r="BB1243" s="32"/>
      <c r="BC1243" s="32"/>
      <c r="BD1243" s="32"/>
      <c r="BE1243" s="32"/>
      <c r="BF1243" s="32"/>
      <c r="BG1243" s="32"/>
      <c r="BH1243" s="32"/>
      <c r="BI1243" s="32"/>
      <c r="BJ1243" s="32"/>
      <c r="BK1243" s="32"/>
      <c r="BL1243" s="32"/>
      <c r="BM1243" s="32"/>
      <c r="BN1243" s="32"/>
      <c r="BO1243" s="32"/>
      <c r="BP1243" s="32"/>
      <c r="BQ1243" s="32"/>
      <c r="BR1243" s="32"/>
      <c r="BS1243" s="32"/>
      <c r="BT1243" s="32"/>
      <c r="BU1243" s="32"/>
      <c r="BV1243" s="32"/>
      <c r="BW1243" s="32"/>
      <c r="BX1243" s="32"/>
      <c r="BY1243" s="32"/>
      <c r="BZ1243" s="32"/>
      <c r="CA1243" s="32"/>
      <c r="CB1243" s="32"/>
      <c r="CC1243" s="32"/>
      <c r="CD1243" s="32"/>
      <c r="CE1243" s="32"/>
      <c r="CF1243" s="32"/>
      <c r="CG1243" s="32"/>
      <c r="CH1243" s="32"/>
      <c r="CI1243" s="32"/>
      <c r="CJ1243" s="32"/>
      <c r="CK1243" s="32"/>
      <c r="CL1243" s="32"/>
      <c r="CM1243" s="32"/>
      <c r="CN1243" s="32"/>
      <c r="CO1243" s="32"/>
      <c r="CP1243" s="32"/>
      <c r="CQ1243" s="32"/>
      <c r="CR1243" s="32"/>
      <c r="CS1243" s="32"/>
      <c r="CT1243" s="32"/>
      <c r="CU1243" s="32"/>
      <c r="CV1243" s="32"/>
      <c r="CW1243" s="32"/>
    </row>
    <row r="1244" spans="15:101" s="26" customFormat="1" x14ac:dyDescent="0.3">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32"/>
      <c r="BN1244" s="32"/>
      <c r="BO1244" s="32"/>
      <c r="BP1244" s="32"/>
      <c r="BQ1244" s="32"/>
      <c r="BR1244" s="32"/>
      <c r="BS1244" s="32"/>
      <c r="BT1244" s="32"/>
      <c r="BU1244" s="32"/>
      <c r="BV1244" s="32"/>
      <c r="BW1244" s="32"/>
      <c r="BX1244" s="32"/>
      <c r="BY1244" s="32"/>
      <c r="BZ1244" s="32"/>
      <c r="CA1244" s="32"/>
      <c r="CB1244" s="32"/>
      <c r="CC1244" s="32"/>
      <c r="CD1244" s="32"/>
      <c r="CE1244" s="32"/>
      <c r="CF1244" s="32"/>
      <c r="CG1244" s="32"/>
      <c r="CH1244" s="32"/>
      <c r="CI1244" s="32"/>
      <c r="CJ1244" s="32"/>
      <c r="CK1244" s="32"/>
      <c r="CL1244" s="32"/>
      <c r="CM1244" s="32"/>
      <c r="CN1244" s="32"/>
      <c r="CO1244" s="32"/>
      <c r="CP1244" s="32"/>
      <c r="CQ1244" s="32"/>
      <c r="CR1244" s="32"/>
      <c r="CS1244" s="32"/>
      <c r="CT1244" s="32"/>
      <c r="CU1244" s="32"/>
      <c r="CV1244" s="32"/>
      <c r="CW1244" s="32"/>
    </row>
    <row r="1245" spans="15:101" s="26" customFormat="1" x14ac:dyDescent="0.3">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32"/>
      <c r="BN1245" s="32"/>
      <c r="BO1245" s="32"/>
      <c r="BP1245" s="32"/>
      <c r="BQ1245" s="32"/>
      <c r="BR1245" s="32"/>
      <c r="BS1245" s="32"/>
      <c r="BT1245" s="32"/>
      <c r="BU1245" s="32"/>
      <c r="BV1245" s="32"/>
      <c r="BW1245" s="32"/>
      <c r="BX1245" s="32"/>
      <c r="BY1245" s="32"/>
      <c r="BZ1245" s="32"/>
      <c r="CA1245" s="32"/>
      <c r="CB1245" s="32"/>
      <c r="CC1245" s="32"/>
      <c r="CD1245" s="32"/>
      <c r="CE1245" s="32"/>
      <c r="CF1245" s="32"/>
      <c r="CG1245" s="32"/>
      <c r="CH1245" s="32"/>
      <c r="CI1245" s="32"/>
      <c r="CJ1245" s="32"/>
      <c r="CK1245" s="32"/>
      <c r="CL1245" s="32"/>
      <c r="CM1245" s="32"/>
      <c r="CN1245" s="32"/>
      <c r="CO1245" s="32"/>
      <c r="CP1245" s="32"/>
      <c r="CQ1245" s="32"/>
      <c r="CR1245" s="32"/>
      <c r="CS1245" s="32"/>
      <c r="CT1245" s="32"/>
      <c r="CU1245" s="32"/>
      <c r="CV1245" s="32"/>
      <c r="CW1245" s="32"/>
    </row>
    <row r="1246" spans="15:101" s="26" customFormat="1" x14ac:dyDescent="0.3">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row>
    <row r="1247" spans="15:101" s="26" customFormat="1" x14ac:dyDescent="0.3">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c r="CP1247" s="32"/>
      <c r="CQ1247" s="32"/>
      <c r="CR1247" s="32"/>
      <c r="CS1247" s="32"/>
      <c r="CT1247" s="32"/>
      <c r="CU1247" s="32"/>
      <c r="CV1247" s="32"/>
      <c r="CW1247" s="32"/>
    </row>
    <row r="1248" spans="15:101" s="26" customFormat="1" x14ac:dyDescent="0.3">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c r="CP1248" s="32"/>
      <c r="CQ1248" s="32"/>
      <c r="CR1248" s="32"/>
      <c r="CS1248" s="32"/>
      <c r="CT1248" s="32"/>
      <c r="CU1248" s="32"/>
      <c r="CV1248" s="32"/>
      <c r="CW1248" s="32"/>
    </row>
    <row r="1249" spans="15:101" s="26" customFormat="1" x14ac:dyDescent="0.3">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32"/>
      <c r="BN1249" s="32"/>
      <c r="BO1249" s="32"/>
      <c r="BP1249" s="32"/>
      <c r="BQ1249" s="32"/>
      <c r="BR1249" s="32"/>
      <c r="BS1249" s="32"/>
      <c r="BT1249" s="32"/>
      <c r="BU1249" s="32"/>
      <c r="BV1249" s="32"/>
      <c r="BW1249" s="32"/>
      <c r="BX1249" s="32"/>
      <c r="BY1249" s="32"/>
      <c r="BZ1249" s="32"/>
      <c r="CA1249" s="32"/>
      <c r="CB1249" s="32"/>
      <c r="CC1249" s="32"/>
      <c r="CD1249" s="32"/>
      <c r="CE1249" s="32"/>
      <c r="CF1249" s="32"/>
      <c r="CG1249" s="32"/>
      <c r="CH1249" s="32"/>
      <c r="CI1249" s="32"/>
      <c r="CJ1249" s="32"/>
      <c r="CK1249" s="32"/>
      <c r="CL1249" s="32"/>
      <c r="CM1249" s="32"/>
      <c r="CN1249" s="32"/>
      <c r="CO1249" s="32"/>
      <c r="CP1249" s="32"/>
      <c r="CQ1249" s="32"/>
      <c r="CR1249" s="32"/>
      <c r="CS1249" s="32"/>
      <c r="CT1249" s="32"/>
      <c r="CU1249" s="32"/>
      <c r="CV1249" s="32"/>
      <c r="CW1249" s="32"/>
    </row>
    <row r="1250" spans="15:101" s="26" customFormat="1" x14ac:dyDescent="0.3">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32"/>
      <c r="BN1250" s="32"/>
      <c r="BO1250" s="32"/>
      <c r="BP1250" s="32"/>
      <c r="BQ1250" s="32"/>
      <c r="BR1250" s="32"/>
      <c r="BS1250" s="32"/>
      <c r="BT1250" s="32"/>
      <c r="BU1250" s="32"/>
      <c r="BV1250" s="32"/>
      <c r="BW1250" s="32"/>
      <c r="BX1250" s="32"/>
      <c r="BY1250" s="32"/>
      <c r="BZ1250" s="32"/>
      <c r="CA1250" s="32"/>
      <c r="CB1250" s="32"/>
      <c r="CC1250" s="32"/>
      <c r="CD1250" s="32"/>
      <c r="CE1250" s="32"/>
      <c r="CF1250" s="32"/>
      <c r="CG1250" s="32"/>
      <c r="CH1250" s="32"/>
      <c r="CI1250" s="32"/>
      <c r="CJ1250" s="32"/>
      <c r="CK1250" s="32"/>
      <c r="CL1250" s="32"/>
      <c r="CM1250" s="32"/>
      <c r="CN1250" s="32"/>
      <c r="CO1250" s="32"/>
      <c r="CP1250" s="32"/>
      <c r="CQ1250" s="32"/>
      <c r="CR1250" s="32"/>
      <c r="CS1250" s="32"/>
      <c r="CT1250" s="32"/>
      <c r="CU1250" s="32"/>
      <c r="CV1250" s="32"/>
      <c r="CW1250" s="32"/>
    </row>
    <row r="1251" spans="15:101" s="26" customFormat="1" x14ac:dyDescent="0.3">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32"/>
      <c r="BN1251" s="32"/>
      <c r="BO1251" s="32"/>
      <c r="BP1251" s="32"/>
      <c r="BQ1251" s="32"/>
      <c r="BR1251" s="32"/>
      <c r="BS1251" s="32"/>
      <c r="BT1251" s="32"/>
      <c r="BU1251" s="32"/>
      <c r="BV1251" s="32"/>
      <c r="BW1251" s="32"/>
      <c r="BX1251" s="32"/>
      <c r="BY1251" s="32"/>
      <c r="BZ1251" s="32"/>
      <c r="CA1251" s="32"/>
      <c r="CB1251" s="32"/>
      <c r="CC1251" s="32"/>
      <c r="CD1251" s="32"/>
      <c r="CE1251" s="32"/>
      <c r="CF1251" s="32"/>
      <c r="CG1251" s="32"/>
      <c r="CH1251" s="32"/>
      <c r="CI1251" s="32"/>
      <c r="CJ1251" s="32"/>
      <c r="CK1251" s="32"/>
      <c r="CL1251" s="32"/>
      <c r="CM1251" s="32"/>
      <c r="CN1251" s="32"/>
      <c r="CO1251" s="32"/>
      <c r="CP1251" s="32"/>
      <c r="CQ1251" s="32"/>
      <c r="CR1251" s="32"/>
      <c r="CS1251" s="32"/>
      <c r="CT1251" s="32"/>
      <c r="CU1251" s="32"/>
      <c r="CV1251" s="32"/>
      <c r="CW1251" s="32"/>
    </row>
    <row r="1252" spans="15:101" s="26" customFormat="1" x14ac:dyDescent="0.3">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32"/>
      <c r="BN1252" s="32"/>
      <c r="BO1252" s="32"/>
      <c r="BP1252" s="32"/>
      <c r="BQ1252" s="32"/>
      <c r="BR1252" s="32"/>
      <c r="BS1252" s="32"/>
      <c r="BT1252" s="32"/>
      <c r="BU1252" s="32"/>
      <c r="BV1252" s="32"/>
      <c r="BW1252" s="32"/>
      <c r="BX1252" s="32"/>
      <c r="BY1252" s="32"/>
      <c r="BZ1252" s="32"/>
      <c r="CA1252" s="32"/>
      <c r="CB1252" s="32"/>
      <c r="CC1252" s="32"/>
      <c r="CD1252" s="32"/>
      <c r="CE1252" s="32"/>
      <c r="CF1252" s="32"/>
      <c r="CG1252" s="32"/>
      <c r="CH1252" s="32"/>
      <c r="CI1252" s="32"/>
      <c r="CJ1252" s="32"/>
      <c r="CK1252" s="32"/>
      <c r="CL1252" s="32"/>
      <c r="CM1252" s="32"/>
      <c r="CN1252" s="32"/>
      <c r="CO1252" s="32"/>
      <c r="CP1252" s="32"/>
      <c r="CQ1252" s="32"/>
      <c r="CR1252" s="32"/>
      <c r="CS1252" s="32"/>
      <c r="CT1252" s="32"/>
      <c r="CU1252" s="32"/>
      <c r="CV1252" s="32"/>
      <c r="CW1252" s="32"/>
    </row>
    <row r="1253" spans="15:101" s="26" customFormat="1" x14ac:dyDescent="0.3">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32"/>
      <c r="BN1253" s="32"/>
      <c r="BO1253" s="32"/>
      <c r="BP1253" s="32"/>
      <c r="BQ1253" s="32"/>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row>
    <row r="1254" spans="15:101" s="26" customFormat="1" x14ac:dyDescent="0.3">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row>
    <row r="1255" spans="15:101" s="26" customFormat="1" x14ac:dyDescent="0.3">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32"/>
      <c r="BN1255" s="32"/>
      <c r="BO1255" s="32"/>
      <c r="BP1255" s="32"/>
      <c r="BQ1255" s="32"/>
      <c r="BR1255" s="32"/>
      <c r="BS1255" s="32"/>
      <c r="BT1255" s="32"/>
      <c r="BU1255" s="32"/>
      <c r="BV1255" s="32"/>
      <c r="BW1255" s="32"/>
      <c r="BX1255" s="32"/>
      <c r="BY1255" s="32"/>
      <c r="BZ1255" s="32"/>
      <c r="CA1255" s="32"/>
      <c r="CB1255" s="32"/>
      <c r="CC1255" s="32"/>
      <c r="CD1255" s="32"/>
      <c r="CE1255" s="32"/>
      <c r="CF1255" s="32"/>
      <c r="CG1255" s="32"/>
      <c r="CH1255" s="32"/>
      <c r="CI1255" s="32"/>
      <c r="CJ1255" s="32"/>
      <c r="CK1255" s="32"/>
      <c r="CL1255" s="32"/>
      <c r="CM1255" s="32"/>
      <c r="CN1255" s="32"/>
      <c r="CO1255" s="32"/>
      <c r="CP1255" s="32"/>
      <c r="CQ1255" s="32"/>
      <c r="CR1255" s="32"/>
      <c r="CS1255" s="32"/>
      <c r="CT1255" s="32"/>
      <c r="CU1255" s="32"/>
      <c r="CV1255" s="32"/>
      <c r="CW1255" s="32"/>
    </row>
    <row r="1256" spans="15:101" s="26" customFormat="1" x14ac:dyDescent="0.3">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32"/>
      <c r="BN1256" s="32"/>
      <c r="BO1256" s="32"/>
      <c r="BP1256" s="32"/>
      <c r="BQ1256" s="32"/>
      <c r="BR1256" s="32"/>
      <c r="BS1256" s="32"/>
      <c r="BT1256" s="32"/>
      <c r="BU1256" s="32"/>
      <c r="BV1256" s="32"/>
      <c r="BW1256" s="32"/>
      <c r="BX1256" s="32"/>
      <c r="BY1256" s="32"/>
      <c r="BZ1256" s="32"/>
      <c r="CA1256" s="32"/>
      <c r="CB1256" s="32"/>
      <c r="CC1256" s="32"/>
      <c r="CD1256" s="32"/>
      <c r="CE1256" s="32"/>
      <c r="CF1256" s="32"/>
      <c r="CG1256" s="32"/>
      <c r="CH1256" s="32"/>
      <c r="CI1256" s="32"/>
      <c r="CJ1256" s="32"/>
      <c r="CK1256" s="32"/>
      <c r="CL1256" s="32"/>
      <c r="CM1256" s="32"/>
      <c r="CN1256" s="32"/>
      <c r="CO1256" s="32"/>
      <c r="CP1256" s="32"/>
      <c r="CQ1256" s="32"/>
      <c r="CR1256" s="32"/>
      <c r="CS1256" s="32"/>
      <c r="CT1256" s="32"/>
      <c r="CU1256" s="32"/>
      <c r="CV1256" s="32"/>
      <c r="CW1256" s="32"/>
    </row>
    <row r="1257" spans="15:101" s="26" customFormat="1" x14ac:dyDescent="0.3">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32"/>
      <c r="BN1257" s="32"/>
      <c r="BO1257" s="32"/>
      <c r="BP1257" s="32"/>
      <c r="BQ1257" s="32"/>
      <c r="BR1257" s="32"/>
      <c r="BS1257" s="32"/>
      <c r="BT1257" s="32"/>
      <c r="BU1257" s="32"/>
      <c r="BV1257" s="32"/>
      <c r="BW1257" s="32"/>
      <c r="BX1257" s="32"/>
      <c r="BY1257" s="32"/>
      <c r="BZ1257" s="32"/>
      <c r="CA1257" s="32"/>
      <c r="CB1257" s="32"/>
      <c r="CC1257" s="32"/>
      <c r="CD1257" s="32"/>
      <c r="CE1257" s="32"/>
      <c r="CF1257" s="32"/>
      <c r="CG1257" s="32"/>
      <c r="CH1257" s="32"/>
      <c r="CI1257" s="32"/>
      <c r="CJ1257" s="32"/>
      <c r="CK1257" s="32"/>
      <c r="CL1257" s="32"/>
      <c r="CM1257" s="32"/>
      <c r="CN1257" s="32"/>
      <c r="CO1257" s="32"/>
      <c r="CP1257" s="32"/>
      <c r="CQ1257" s="32"/>
      <c r="CR1257" s="32"/>
      <c r="CS1257" s="32"/>
      <c r="CT1257" s="32"/>
      <c r="CU1257" s="32"/>
      <c r="CV1257" s="32"/>
      <c r="CW1257" s="32"/>
    </row>
    <row r="1258" spans="15:101" s="26" customFormat="1" x14ac:dyDescent="0.3">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32"/>
      <c r="BN1258" s="32"/>
      <c r="BO1258" s="32"/>
      <c r="BP1258" s="32"/>
      <c r="BQ1258" s="32"/>
      <c r="BR1258" s="32"/>
      <c r="BS1258" s="32"/>
      <c r="BT1258" s="32"/>
      <c r="BU1258" s="32"/>
      <c r="BV1258" s="32"/>
      <c r="BW1258" s="32"/>
      <c r="BX1258" s="32"/>
      <c r="BY1258" s="32"/>
      <c r="BZ1258" s="32"/>
      <c r="CA1258" s="32"/>
      <c r="CB1258" s="32"/>
      <c r="CC1258" s="32"/>
      <c r="CD1258" s="32"/>
      <c r="CE1258" s="32"/>
      <c r="CF1258" s="32"/>
      <c r="CG1258" s="32"/>
      <c r="CH1258" s="32"/>
      <c r="CI1258" s="32"/>
      <c r="CJ1258" s="32"/>
      <c r="CK1258" s="32"/>
      <c r="CL1258" s="32"/>
      <c r="CM1258" s="32"/>
      <c r="CN1258" s="32"/>
      <c r="CO1258" s="32"/>
      <c r="CP1258" s="32"/>
      <c r="CQ1258" s="32"/>
      <c r="CR1258" s="32"/>
      <c r="CS1258" s="32"/>
      <c r="CT1258" s="32"/>
      <c r="CU1258" s="32"/>
      <c r="CV1258" s="32"/>
      <c r="CW1258" s="32"/>
    </row>
    <row r="1259" spans="15:101" s="26" customFormat="1" x14ac:dyDescent="0.3">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32"/>
      <c r="BN1259" s="32"/>
      <c r="BO1259" s="32"/>
      <c r="BP1259" s="32"/>
      <c r="BQ1259" s="32"/>
      <c r="BR1259" s="32"/>
      <c r="BS1259" s="32"/>
      <c r="BT1259" s="32"/>
      <c r="BU1259" s="32"/>
      <c r="BV1259" s="32"/>
      <c r="BW1259" s="32"/>
      <c r="BX1259" s="32"/>
      <c r="BY1259" s="32"/>
      <c r="BZ1259" s="32"/>
      <c r="CA1259" s="32"/>
      <c r="CB1259" s="32"/>
      <c r="CC1259" s="32"/>
      <c r="CD1259" s="32"/>
      <c r="CE1259" s="32"/>
      <c r="CF1259" s="32"/>
      <c r="CG1259" s="32"/>
      <c r="CH1259" s="32"/>
      <c r="CI1259" s="32"/>
      <c r="CJ1259" s="32"/>
      <c r="CK1259" s="32"/>
      <c r="CL1259" s="32"/>
      <c r="CM1259" s="32"/>
      <c r="CN1259" s="32"/>
      <c r="CO1259" s="32"/>
      <c r="CP1259" s="32"/>
      <c r="CQ1259" s="32"/>
      <c r="CR1259" s="32"/>
      <c r="CS1259" s="32"/>
      <c r="CT1259" s="32"/>
      <c r="CU1259" s="32"/>
      <c r="CV1259" s="32"/>
      <c r="CW1259" s="32"/>
    </row>
    <row r="1260" spans="15:101" s="26" customFormat="1" x14ac:dyDescent="0.3">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32"/>
      <c r="BN1260" s="32"/>
      <c r="BO1260" s="32"/>
      <c r="BP1260" s="32"/>
      <c r="BQ1260" s="32"/>
      <c r="BR1260" s="32"/>
      <c r="BS1260" s="32"/>
      <c r="BT1260" s="32"/>
      <c r="BU1260" s="32"/>
      <c r="BV1260" s="32"/>
      <c r="BW1260" s="32"/>
      <c r="BX1260" s="32"/>
      <c r="BY1260" s="32"/>
      <c r="BZ1260" s="32"/>
      <c r="CA1260" s="32"/>
      <c r="CB1260" s="32"/>
      <c r="CC1260" s="32"/>
      <c r="CD1260" s="32"/>
      <c r="CE1260" s="32"/>
      <c r="CF1260" s="32"/>
      <c r="CG1260" s="32"/>
      <c r="CH1260" s="32"/>
      <c r="CI1260" s="32"/>
      <c r="CJ1260" s="32"/>
      <c r="CK1260" s="32"/>
      <c r="CL1260" s="32"/>
      <c r="CM1260" s="32"/>
      <c r="CN1260" s="32"/>
      <c r="CO1260" s="32"/>
      <c r="CP1260" s="32"/>
      <c r="CQ1260" s="32"/>
      <c r="CR1260" s="32"/>
      <c r="CS1260" s="32"/>
      <c r="CT1260" s="32"/>
      <c r="CU1260" s="32"/>
      <c r="CV1260" s="32"/>
      <c r="CW1260" s="32"/>
    </row>
    <row r="1261" spans="15:101" s="26" customFormat="1" x14ac:dyDescent="0.3">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32"/>
      <c r="BN1261" s="32"/>
      <c r="BO1261" s="32"/>
      <c r="BP1261" s="32"/>
      <c r="BQ1261" s="32"/>
      <c r="BR1261" s="32"/>
      <c r="BS1261" s="32"/>
      <c r="BT1261" s="32"/>
      <c r="BU1261" s="32"/>
      <c r="BV1261" s="32"/>
      <c r="BW1261" s="32"/>
      <c r="BX1261" s="32"/>
      <c r="BY1261" s="32"/>
      <c r="BZ1261" s="32"/>
      <c r="CA1261" s="32"/>
      <c r="CB1261" s="32"/>
      <c r="CC1261" s="32"/>
      <c r="CD1261" s="32"/>
      <c r="CE1261" s="32"/>
      <c r="CF1261" s="32"/>
      <c r="CG1261" s="32"/>
      <c r="CH1261" s="32"/>
      <c r="CI1261" s="32"/>
      <c r="CJ1261" s="32"/>
      <c r="CK1261" s="32"/>
      <c r="CL1261" s="32"/>
      <c r="CM1261" s="32"/>
      <c r="CN1261" s="32"/>
      <c r="CO1261" s="32"/>
      <c r="CP1261" s="32"/>
      <c r="CQ1261" s="32"/>
      <c r="CR1261" s="32"/>
      <c r="CS1261" s="32"/>
      <c r="CT1261" s="32"/>
      <c r="CU1261" s="32"/>
      <c r="CV1261" s="32"/>
      <c r="CW1261" s="32"/>
    </row>
    <row r="1262" spans="15:101" s="26" customFormat="1" x14ac:dyDescent="0.3">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row>
    <row r="1263" spans="15:101" s="26" customFormat="1" x14ac:dyDescent="0.3">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32"/>
      <c r="BN1263" s="32"/>
      <c r="BO1263" s="32"/>
      <c r="BP1263" s="32"/>
      <c r="BQ1263" s="32"/>
      <c r="BR1263" s="32"/>
      <c r="BS1263" s="32"/>
      <c r="BT1263" s="32"/>
      <c r="BU1263" s="32"/>
      <c r="BV1263" s="32"/>
      <c r="BW1263" s="32"/>
      <c r="BX1263" s="32"/>
      <c r="BY1263" s="32"/>
      <c r="BZ1263" s="32"/>
      <c r="CA1263" s="32"/>
      <c r="CB1263" s="32"/>
      <c r="CC1263" s="32"/>
      <c r="CD1263" s="32"/>
      <c r="CE1263" s="32"/>
      <c r="CF1263" s="32"/>
      <c r="CG1263" s="32"/>
      <c r="CH1263" s="32"/>
      <c r="CI1263" s="32"/>
      <c r="CJ1263" s="32"/>
      <c r="CK1263" s="32"/>
      <c r="CL1263" s="32"/>
      <c r="CM1263" s="32"/>
      <c r="CN1263" s="32"/>
      <c r="CO1263" s="32"/>
      <c r="CP1263" s="32"/>
      <c r="CQ1263" s="32"/>
      <c r="CR1263" s="32"/>
      <c r="CS1263" s="32"/>
      <c r="CT1263" s="32"/>
      <c r="CU1263" s="32"/>
      <c r="CV1263" s="32"/>
      <c r="CW1263" s="32"/>
    </row>
    <row r="1264" spans="15:101" s="26" customFormat="1" x14ac:dyDescent="0.3">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32"/>
      <c r="BN1264" s="32"/>
      <c r="BO1264" s="32"/>
      <c r="BP1264" s="32"/>
      <c r="BQ1264" s="32"/>
      <c r="BR1264" s="32"/>
      <c r="BS1264" s="32"/>
      <c r="BT1264" s="32"/>
      <c r="BU1264" s="32"/>
      <c r="BV1264" s="32"/>
      <c r="BW1264" s="32"/>
      <c r="BX1264" s="32"/>
      <c r="BY1264" s="32"/>
      <c r="BZ1264" s="32"/>
      <c r="CA1264" s="32"/>
      <c r="CB1264" s="32"/>
      <c r="CC1264" s="32"/>
      <c r="CD1264" s="32"/>
      <c r="CE1264" s="32"/>
      <c r="CF1264" s="32"/>
      <c r="CG1264" s="32"/>
      <c r="CH1264" s="32"/>
      <c r="CI1264" s="32"/>
      <c r="CJ1264" s="32"/>
      <c r="CK1264" s="32"/>
      <c r="CL1264" s="32"/>
      <c r="CM1264" s="32"/>
      <c r="CN1264" s="32"/>
      <c r="CO1264" s="32"/>
      <c r="CP1264" s="32"/>
      <c r="CQ1264" s="32"/>
      <c r="CR1264" s="32"/>
      <c r="CS1264" s="32"/>
      <c r="CT1264" s="32"/>
      <c r="CU1264" s="32"/>
      <c r="CV1264" s="32"/>
      <c r="CW1264" s="32"/>
    </row>
    <row r="1265" spans="15:101" s="26" customFormat="1" x14ac:dyDescent="0.3">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c r="CP1265" s="32"/>
      <c r="CQ1265" s="32"/>
      <c r="CR1265" s="32"/>
      <c r="CS1265" s="32"/>
      <c r="CT1265" s="32"/>
      <c r="CU1265" s="32"/>
      <c r="CV1265" s="32"/>
      <c r="CW1265" s="32"/>
    </row>
    <row r="1266" spans="15:101" s="26" customFormat="1" x14ac:dyDescent="0.3">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c r="CP1266" s="32"/>
      <c r="CQ1266" s="32"/>
      <c r="CR1266" s="32"/>
      <c r="CS1266" s="32"/>
      <c r="CT1266" s="32"/>
      <c r="CU1266" s="32"/>
      <c r="CV1266" s="32"/>
      <c r="CW1266" s="32"/>
    </row>
    <row r="1267" spans="15:101" s="26" customFormat="1" x14ac:dyDescent="0.3">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c r="BP1267" s="32"/>
      <c r="BQ1267" s="32"/>
      <c r="BR1267" s="32"/>
      <c r="BS1267" s="32"/>
      <c r="BT1267" s="32"/>
      <c r="BU1267" s="32"/>
      <c r="BV1267" s="32"/>
      <c r="BW1267" s="32"/>
      <c r="BX1267" s="32"/>
      <c r="BY1267" s="32"/>
      <c r="BZ1267" s="32"/>
      <c r="CA1267" s="32"/>
      <c r="CB1267" s="32"/>
      <c r="CC1267" s="32"/>
      <c r="CD1267" s="32"/>
      <c r="CE1267" s="32"/>
      <c r="CF1267" s="32"/>
      <c r="CG1267" s="32"/>
      <c r="CH1267" s="32"/>
      <c r="CI1267" s="32"/>
      <c r="CJ1267" s="32"/>
      <c r="CK1267" s="32"/>
      <c r="CL1267" s="32"/>
      <c r="CM1267" s="32"/>
      <c r="CN1267" s="32"/>
      <c r="CO1267" s="32"/>
      <c r="CP1267" s="32"/>
      <c r="CQ1267" s="32"/>
      <c r="CR1267" s="32"/>
      <c r="CS1267" s="32"/>
      <c r="CT1267" s="32"/>
      <c r="CU1267" s="32"/>
      <c r="CV1267" s="32"/>
      <c r="CW1267" s="32"/>
    </row>
    <row r="1268" spans="15:101" s="26" customFormat="1" x14ac:dyDescent="0.3">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32"/>
      <c r="BN1268" s="32"/>
      <c r="BO1268" s="32"/>
      <c r="BP1268" s="32"/>
      <c r="BQ1268" s="32"/>
      <c r="BR1268" s="32"/>
      <c r="BS1268" s="32"/>
      <c r="BT1268" s="32"/>
      <c r="BU1268" s="32"/>
      <c r="BV1268" s="32"/>
      <c r="BW1268" s="32"/>
      <c r="BX1268" s="32"/>
      <c r="BY1268" s="32"/>
      <c r="BZ1268" s="32"/>
      <c r="CA1268" s="32"/>
      <c r="CB1268" s="32"/>
      <c r="CC1268" s="32"/>
      <c r="CD1268" s="32"/>
      <c r="CE1268" s="32"/>
      <c r="CF1268" s="32"/>
      <c r="CG1268" s="32"/>
      <c r="CH1268" s="32"/>
      <c r="CI1268" s="32"/>
      <c r="CJ1268" s="32"/>
      <c r="CK1268" s="32"/>
      <c r="CL1268" s="32"/>
      <c r="CM1268" s="32"/>
      <c r="CN1268" s="32"/>
      <c r="CO1268" s="32"/>
      <c r="CP1268" s="32"/>
      <c r="CQ1268" s="32"/>
      <c r="CR1268" s="32"/>
      <c r="CS1268" s="32"/>
      <c r="CT1268" s="32"/>
      <c r="CU1268" s="32"/>
      <c r="CV1268" s="32"/>
      <c r="CW1268" s="32"/>
    </row>
    <row r="1269" spans="15:101" s="26" customFormat="1" x14ac:dyDescent="0.3">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32"/>
      <c r="BN1269" s="32"/>
      <c r="BO1269" s="32"/>
      <c r="BP1269" s="32"/>
      <c r="BQ1269" s="32"/>
      <c r="BR1269" s="32"/>
      <c r="BS1269" s="32"/>
      <c r="BT1269" s="32"/>
      <c r="BU1269" s="32"/>
      <c r="BV1269" s="32"/>
      <c r="BW1269" s="32"/>
      <c r="BX1269" s="32"/>
      <c r="BY1269" s="32"/>
      <c r="BZ1269" s="32"/>
      <c r="CA1269" s="32"/>
      <c r="CB1269" s="32"/>
      <c r="CC1269" s="32"/>
      <c r="CD1269" s="32"/>
      <c r="CE1269" s="32"/>
      <c r="CF1269" s="32"/>
      <c r="CG1269" s="32"/>
      <c r="CH1269" s="32"/>
      <c r="CI1269" s="32"/>
      <c r="CJ1269" s="32"/>
      <c r="CK1269" s="32"/>
      <c r="CL1269" s="32"/>
      <c r="CM1269" s="32"/>
      <c r="CN1269" s="32"/>
      <c r="CO1269" s="32"/>
      <c r="CP1269" s="32"/>
      <c r="CQ1269" s="32"/>
      <c r="CR1269" s="32"/>
      <c r="CS1269" s="32"/>
      <c r="CT1269" s="32"/>
      <c r="CU1269" s="32"/>
      <c r="CV1269" s="32"/>
      <c r="CW1269" s="32"/>
    </row>
    <row r="1270" spans="15:101" s="26" customFormat="1" x14ac:dyDescent="0.3">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row>
    <row r="1271" spans="15:101" s="26" customFormat="1" x14ac:dyDescent="0.3">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32"/>
      <c r="BN1271" s="32"/>
      <c r="BO1271" s="32"/>
      <c r="BP1271" s="32"/>
      <c r="BQ1271" s="32"/>
      <c r="BR1271" s="32"/>
      <c r="BS1271" s="32"/>
      <c r="BT1271" s="32"/>
      <c r="BU1271" s="32"/>
      <c r="BV1271" s="32"/>
      <c r="BW1271" s="32"/>
      <c r="BX1271" s="32"/>
      <c r="BY1271" s="32"/>
      <c r="BZ1271" s="32"/>
      <c r="CA1271" s="32"/>
      <c r="CB1271" s="32"/>
      <c r="CC1271" s="32"/>
      <c r="CD1271" s="32"/>
      <c r="CE1271" s="32"/>
      <c r="CF1271" s="32"/>
      <c r="CG1271" s="32"/>
      <c r="CH1271" s="32"/>
      <c r="CI1271" s="32"/>
      <c r="CJ1271" s="32"/>
      <c r="CK1271" s="32"/>
      <c r="CL1271" s="32"/>
      <c r="CM1271" s="32"/>
      <c r="CN1271" s="32"/>
      <c r="CO1271" s="32"/>
      <c r="CP1271" s="32"/>
      <c r="CQ1271" s="32"/>
      <c r="CR1271" s="32"/>
      <c r="CS1271" s="32"/>
      <c r="CT1271" s="32"/>
      <c r="CU1271" s="32"/>
      <c r="CV1271" s="32"/>
      <c r="CW1271" s="32"/>
    </row>
    <row r="1272" spans="15:101" s="26" customFormat="1" x14ac:dyDescent="0.3">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32"/>
      <c r="BN1272" s="32"/>
      <c r="BO1272" s="32"/>
      <c r="BP1272" s="32"/>
      <c r="BQ1272" s="32"/>
      <c r="BR1272" s="32"/>
      <c r="BS1272" s="32"/>
      <c r="BT1272" s="32"/>
      <c r="BU1272" s="32"/>
      <c r="BV1272" s="32"/>
      <c r="BW1272" s="32"/>
      <c r="BX1272" s="32"/>
      <c r="BY1272" s="32"/>
      <c r="BZ1272" s="32"/>
      <c r="CA1272" s="32"/>
      <c r="CB1272" s="32"/>
      <c r="CC1272" s="32"/>
      <c r="CD1272" s="32"/>
      <c r="CE1272" s="32"/>
      <c r="CF1272" s="32"/>
      <c r="CG1272" s="32"/>
      <c r="CH1272" s="32"/>
      <c r="CI1272" s="32"/>
      <c r="CJ1272" s="32"/>
      <c r="CK1272" s="32"/>
      <c r="CL1272" s="32"/>
      <c r="CM1272" s="32"/>
      <c r="CN1272" s="32"/>
      <c r="CO1272" s="32"/>
      <c r="CP1272" s="32"/>
      <c r="CQ1272" s="32"/>
      <c r="CR1272" s="32"/>
      <c r="CS1272" s="32"/>
      <c r="CT1272" s="32"/>
      <c r="CU1272" s="32"/>
      <c r="CV1272" s="32"/>
      <c r="CW1272" s="32"/>
    </row>
    <row r="1273" spans="15:101" s="26" customFormat="1" x14ac:dyDescent="0.3">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32"/>
      <c r="BN1273" s="32"/>
      <c r="BO1273" s="32"/>
      <c r="BP1273" s="32"/>
      <c r="BQ1273" s="32"/>
      <c r="BR1273" s="32"/>
      <c r="BS1273" s="32"/>
      <c r="BT1273" s="32"/>
      <c r="BU1273" s="32"/>
      <c r="BV1273" s="32"/>
      <c r="BW1273" s="32"/>
      <c r="BX1273" s="32"/>
      <c r="BY1273" s="32"/>
      <c r="BZ1273" s="32"/>
      <c r="CA1273" s="32"/>
      <c r="CB1273" s="32"/>
      <c r="CC1273" s="32"/>
      <c r="CD1273" s="32"/>
      <c r="CE1273" s="32"/>
      <c r="CF1273" s="32"/>
      <c r="CG1273" s="32"/>
      <c r="CH1273" s="32"/>
      <c r="CI1273" s="32"/>
      <c r="CJ1273" s="32"/>
      <c r="CK1273" s="32"/>
      <c r="CL1273" s="32"/>
      <c r="CM1273" s="32"/>
      <c r="CN1273" s="32"/>
      <c r="CO1273" s="32"/>
      <c r="CP1273" s="32"/>
      <c r="CQ1273" s="32"/>
      <c r="CR1273" s="32"/>
      <c r="CS1273" s="32"/>
      <c r="CT1273" s="32"/>
      <c r="CU1273" s="32"/>
      <c r="CV1273" s="32"/>
      <c r="CW1273" s="32"/>
    </row>
    <row r="1274" spans="15:101" s="26" customFormat="1" x14ac:dyDescent="0.3">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c r="CP1274" s="32"/>
      <c r="CQ1274" s="32"/>
      <c r="CR1274" s="32"/>
      <c r="CS1274" s="32"/>
      <c r="CT1274" s="32"/>
      <c r="CU1274" s="32"/>
      <c r="CV1274" s="32"/>
      <c r="CW1274" s="32"/>
    </row>
    <row r="1275" spans="15:101" s="26" customFormat="1" x14ac:dyDescent="0.3">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c r="CP1275" s="32"/>
      <c r="CQ1275" s="32"/>
      <c r="CR1275" s="32"/>
      <c r="CS1275" s="32"/>
      <c r="CT1275" s="32"/>
      <c r="CU1275" s="32"/>
      <c r="CV1275" s="32"/>
      <c r="CW1275" s="32"/>
    </row>
    <row r="1276" spans="15:101" s="26" customFormat="1" x14ac:dyDescent="0.3">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32"/>
      <c r="BN1276" s="32"/>
      <c r="BO1276" s="32"/>
      <c r="BP1276" s="32"/>
      <c r="BQ1276" s="32"/>
      <c r="BR1276" s="32"/>
      <c r="BS1276" s="32"/>
      <c r="BT1276" s="32"/>
      <c r="BU1276" s="32"/>
      <c r="BV1276" s="32"/>
      <c r="BW1276" s="32"/>
      <c r="BX1276" s="32"/>
      <c r="BY1276" s="32"/>
      <c r="BZ1276" s="32"/>
      <c r="CA1276" s="32"/>
      <c r="CB1276" s="32"/>
      <c r="CC1276" s="32"/>
      <c r="CD1276" s="32"/>
      <c r="CE1276" s="32"/>
      <c r="CF1276" s="32"/>
      <c r="CG1276" s="32"/>
      <c r="CH1276" s="32"/>
      <c r="CI1276" s="32"/>
      <c r="CJ1276" s="32"/>
      <c r="CK1276" s="32"/>
      <c r="CL1276" s="32"/>
      <c r="CM1276" s="32"/>
      <c r="CN1276" s="32"/>
      <c r="CO1276" s="32"/>
      <c r="CP1276" s="32"/>
      <c r="CQ1276" s="32"/>
      <c r="CR1276" s="32"/>
      <c r="CS1276" s="32"/>
      <c r="CT1276" s="32"/>
      <c r="CU1276" s="32"/>
      <c r="CV1276" s="32"/>
      <c r="CW1276" s="32"/>
    </row>
    <row r="1277" spans="15:101" s="26" customFormat="1" x14ac:dyDescent="0.3">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32"/>
      <c r="BN1277" s="32"/>
      <c r="BO1277" s="32"/>
      <c r="BP1277" s="32"/>
      <c r="BQ1277" s="32"/>
      <c r="BR1277" s="32"/>
      <c r="BS1277" s="32"/>
      <c r="BT1277" s="32"/>
      <c r="BU1277" s="32"/>
      <c r="BV1277" s="32"/>
      <c r="BW1277" s="32"/>
      <c r="BX1277" s="32"/>
      <c r="BY1277" s="32"/>
      <c r="BZ1277" s="32"/>
      <c r="CA1277" s="32"/>
      <c r="CB1277" s="32"/>
      <c r="CC1277" s="32"/>
      <c r="CD1277" s="32"/>
      <c r="CE1277" s="32"/>
      <c r="CF1277" s="32"/>
      <c r="CG1277" s="32"/>
      <c r="CH1277" s="32"/>
      <c r="CI1277" s="32"/>
      <c r="CJ1277" s="32"/>
      <c r="CK1277" s="32"/>
      <c r="CL1277" s="32"/>
      <c r="CM1277" s="32"/>
      <c r="CN1277" s="32"/>
      <c r="CO1277" s="32"/>
      <c r="CP1277" s="32"/>
      <c r="CQ1277" s="32"/>
      <c r="CR1277" s="32"/>
      <c r="CS1277" s="32"/>
      <c r="CT1277" s="32"/>
      <c r="CU1277" s="32"/>
      <c r="CV1277" s="32"/>
      <c r="CW1277" s="32"/>
    </row>
    <row r="1278" spans="15:101" s="26" customFormat="1" x14ac:dyDescent="0.3">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row>
    <row r="1279" spans="15:101" s="26" customFormat="1" x14ac:dyDescent="0.3">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32"/>
      <c r="BN1279" s="32"/>
      <c r="BO1279" s="32"/>
      <c r="BP1279" s="32"/>
      <c r="BQ1279" s="32"/>
      <c r="BR1279" s="32"/>
      <c r="BS1279" s="32"/>
      <c r="BT1279" s="32"/>
      <c r="BU1279" s="32"/>
      <c r="BV1279" s="32"/>
      <c r="BW1279" s="32"/>
      <c r="BX1279" s="32"/>
      <c r="BY1279" s="32"/>
      <c r="BZ1279" s="32"/>
      <c r="CA1279" s="32"/>
      <c r="CB1279" s="32"/>
      <c r="CC1279" s="32"/>
      <c r="CD1279" s="32"/>
      <c r="CE1279" s="32"/>
      <c r="CF1279" s="32"/>
      <c r="CG1279" s="32"/>
      <c r="CH1279" s="32"/>
      <c r="CI1279" s="32"/>
      <c r="CJ1279" s="32"/>
      <c r="CK1279" s="32"/>
      <c r="CL1279" s="32"/>
      <c r="CM1279" s="32"/>
      <c r="CN1279" s="32"/>
      <c r="CO1279" s="32"/>
      <c r="CP1279" s="32"/>
      <c r="CQ1279" s="32"/>
      <c r="CR1279" s="32"/>
      <c r="CS1279" s="32"/>
      <c r="CT1279" s="32"/>
      <c r="CU1279" s="32"/>
      <c r="CV1279" s="32"/>
      <c r="CW1279" s="32"/>
    </row>
    <row r="1280" spans="15:101" s="26" customFormat="1" x14ac:dyDescent="0.3">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32"/>
      <c r="BN1280" s="32"/>
      <c r="BO1280" s="32"/>
      <c r="BP1280" s="32"/>
      <c r="BQ1280" s="32"/>
      <c r="BR1280" s="32"/>
      <c r="BS1280" s="32"/>
      <c r="BT1280" s="32"/>
      <c r="BU1280" s="32"/>
      <c r="BV1280" s="32"/>
      <c r="BW1280" s="32"/>
      <c r="BX1280" s="32"/>
      <c r="BY1280" s="32"/>
      <c r="BZ1280" s="32"/>
      <c r="CA1280" s="32"/>
      <c r="CB1280" s="32"/>
      <c r="CC1280" s="32"/>
      <c r="CD1280" s="32"/>
      <c r="CE1280" s="32"/>
      <c r="CF1280" s="32"/>
      <c r="CG1280" s="32"/>
      <c r="CH1280" s="32"/>
      <c r="CI1280" s="32"/>
      <c r="CJ1280" s="32"/>
      <c r="CK1280" s="32"/>
      <c r="CL1280" s="32"/>
      <c r="CM1280" s="32"/>
      <c r="CN1280" s="32"/>
      <c r="CO1280" s="32"/>
      <c r="CP1280" s="32"/>
      <c r="CQ1280" s="32"/>
      <c r="CR1280" s="32"/>
      <c r="CS1280" s="32"/>
      <c r="CT1280" s="32"/>
      <c r="CU1280" s="32"/>
      <c r="CV1280" s="32"/>
      <c r="CW1280" s="32"/>
    </row>
    <row r="1281" spans="15:101" s="26" customFormat="1" x14ac:dyDescent="0.3">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32"/>
      <c r="BN1281" s="32"/>
      <c r="BO1281" s="32"/>
      <c r="BP1281" s="32"/>
      <c r="BQ1281" s="32"/>
      <c r="BR1281" s="32"/>
      <c r="BS1281" s="32"/>
      <c r="BT1281" s="32"/>
      <c r="BU1281" s="32"/>
      <c r="BV1281" s="32"/>
      <c r="BW1281" s="32"/>
      <c r="BX1281" s="32"/>
      <c r="BY1281" s="32"/>
      <c r="BZ1281" s="32"/>
      <c r="CA1281" s="32"/>
      <c r="CB1281" s="32"/>
      <c r="CC1281" s="32"/>
      <c r="CD1281" s="32"/>
      <c r="CE1281" s="32"/>
      <c r="CF1281" s="32"/>
      <c r="CG1281" s="32"/>
      <c r="CH1281" s="32"/>
      <c r="CI1281" s="32"/>
      <c r="CJ1281" s="32"/>
      <c r="CK1281" s="32"/>
      <c r="CL1281" s="32"/>
      <c r="CM1281" s="32"/>
      <c r="CN1281" s="32"/>
      <c r="CO1281" s="32"/>
      <c r="CP1281" s="32"/>
      <c r="CQ1281" s="32"/>
      <c r="CR1281" s="32"/>
      <c r="CS1281" s="32"/>
      <c r="CT1281" s="32"/>
      <c r="CU1281" s="32"/>
      <c r="CV1281" s="32"/>
      <c r="CW1281" s="32"/>
    </row>
    <row r="1282" spans="15:101" s="26" customFormat="1" x14ac:dyDescent="0.3">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32"/>
      <c r="BN1282" s="32"/>
      <c r="BO1282" s="32"/>
      <c r="BP1282" s="32"/>
      <c r="BQ1282" s="32"/>
      <c r="BR1282" s="32"/>
      <c r="BS1282" s="32"/>
      <c r="BT1282" s="32"/>
      <c r="BU1282" s="32"/>
      <c r="BV1282" s="32"/>
      <c r="BW1282" s="32"/>
      <c r="BX1282" s="32"/>
      <c r="BY1282" s="32"/>
      <c r="BZ1282" s="32"/>
      <c r="CA1282" s="32"/>
      <c r="CB1282" s="32"/>
      <c r="CC1282" s="32"/>
      <c r="CD1282" s="32"/>
      <c r="CE1282" s="32"/>
      <c r="CF1282" s="32"/>
      <c r="CG1282" s="32"/>
      <c r="CH1282" s="32"/>
      <c r="CI1282" s="32"/>
      <c r="CJ1282" s="32"/>
      <c r="CK1282" s="32"/>
      <c r="CL1282" s="32"/>
      <c r="CM1282" s="32"/>
      <c r="CN1282" s="32"/>
      <c r="CO1282" s="32"/>
      <c r="CP1282" s="32"/>
      <c r="CQ1282" s="32"/>
      <c r="CR1282" s="32"/>
      <c r="CS1282" s="32"/>
      <c r="CT1282" s="32"/>
      <c r="CU1282" s="32"/>
      <c r="CV1282" s="32"/>
      <c r="CW1282" s="32"/>
    </row>
    <row r="1283" spans="15:101" s="26" customFormat="1" x14ac:dyDescent="0.3">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32"/>
      <c r="BN1283" s="32"/>
      <c r="BO1283" s="32"/>
      <c r="BP1283" s="32"/>
      <c r="BQ1283" s="32"/>
      <c r="BR1283" s="32"/>
      <c r="BS1283" s="32"/>
      <c r="BT1283" s="32"/>
      <c r="BU1283" s="32"/>
      <c r="BV1283" s="32"/>
      <c r="BW1283" s="32"/>
      <c r="BX1283" s="32"/>
      <c r="BY1283" s="32"/>
      <c r="BZ1283" s="32"/>
      <c r="CA1283" s="32"/>
      <c r="CB1283" s="32"/>
      <c r="CC1283" s="32"/>
      <c r="CD1283" s="32"/>
      <c r="CE1283" s="32"/>
      <c r="CF1283" s="32"/>
      <c r="CG1283" s="32"/>
      <c r="CH1283" s="32"/>
      <c r="CI1283" s="32"/>
      <c r="CJ1283" s="32"/>
      <c r="CK1283" s="32"/>
      <c r="CL1283" s="32"/>
      <c r="CM1283" s="32"/>
      <c r="CN1283" s="32"/>
      <c r="CO1283" s="32"/>
      <c r="CP1283" s="32"/>
      <c r="CQ1283" s="32"/>
      <c r="CR1283" s="32"/>
      <c r="CS1283" s="32"/>
      <c r="CT1283" s="32"/>
      <c r="CU1283" s="32"/>
      <c r="CV1283" s="32"/>
      <c r="CW1283" s="32"/>
    </row>
    <row r="1284" spans="15:101" s="26" customFormat="1" x14ac:dyDescent="0.3">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32"/>
      <c r="BN1284" s="32"/>
      <c r="BO1284" s="32"/>
      <c r="BP1284" s="32"/>
      <c r="BQ1284" s="32"/>
      <c r="BR1284" s="32"/>
      <c r="BS1284" s="32"/>
      <c r="BT1284" s="32"/>
      <c r="BU1284" s="32"/>
      <c r="BV1284" s="32"/>
      <c r="BW1284" s="32"/>
      <c r="BX1284" s="32"/>
      <c r="BY1284" s="32"/>
      <c r="BZ1284" s="32"/>
      <c r="CA1284" s="32"/>
      <c r="CB1284" s="32"/>
      <c r="CC1284" s="32"/>
      <c r="CD1284" s="32"/>
      <c r="CE1284" s="32"/>
      <c r="CF1284" s="32"/>
      <c r="CG1284" s="32"/>
      <c r="CH1284" s="32"/>
      <c r="CI1284" s="32"/>
      <c r="CJ1284" s="32"/>
      <c r="CK1284" s="32"/>
      <c r="CL1284" s="32"/>
      <c r="CM1284" s="32"/>
      <c r="CN1284" s="32"/>
      <c r="CO1284" s="32"/>
      <c r="CP1284" s="32"/>
      <c r="CQ1284" s="32"/>
      <c r="CR1284" s="32"/>
      <c r="CS1284" s="32"/>
      <c r="CT1284" s="32"/>
      <c r="CU1284" s="32"/>
      <c r="CV1284" s="32"/>
      <c r="CW1284" s="32"/>
    </row>
    <row r="1285" spans="15:101" s="26" customFormat="1" x14ac:dyDescent="0.3">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32"/>
      <c r="BN1285" s="32"/>
      <c r="BO1285" s="32"/>
      <c r="BP1285" s="32"/>
      <c r="BQ1285" s="32"/>
      <c r="BR1285" s="32"/>
      <c r="BS1285" s="32"/>
      <c r="BT1285" s="32"/>
      <c r="BU1285" s="32"/>
      <c r="BV1285" s="32"/>
      <c r="BW1285" s="32"/>
      <c r="BX1285" s="32"/>
      <c r="BY1285" s="32"/>
      <c r="BZ1285" s="32"/>
      <c r="CA1285" s="32"/>
      <c r="CB1285" s="32"/>
      <c r="CC1285" s="32"/>
      <c r="CD1285" s="32"/>
      <c r="CE1285" s="32"/>
      <c r="CF1285" s="32"/>
      <c r="CG1285" s="32"/>
      <c r="CH1285" s="32"/>
      <c r="CI1285" s="32"/>
      <c r="CJ1285" s="32"/>
      <c r="CK1285" s="32"/>
      <c r="CL1285" s="32"/>
      <c r="CM1285" s="32"/>
      <c r="CN1285" s="32"/>
      <c r="CO1285" s="32"/>
      <c r="CP1285" s="32"/>
      <c r="CQ1285" s="32"/>
      <c r="CR1285" s="32"/>
      <c r="CS1285" s="32"/>
      <c r="CT1285" s="32"/>
      <c r="CU1285" s="32"/>
      <c r="CV1285" s="32"/>
      <c r="CW1285" s="32"/>
    </row>
    <row r="1286" spans="15:101" s="26" customFormat="1" x14ac:dyDescent="0.3">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row>
    <row r="1287" spans="15:101" s="26" customFormat="1" x14ac:dyDescent="0.3">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32"/>
      <c r="BN1287" s="32"/>
      <c r="BO1287" s="32"/>
      <c r="BP1287" s="32"/>
      <c r="BQ1287" s="32"/>
      <c r="BR1287" s="32"/>
      <c r="BS1287" s="32"/>
      <c r="BT1287" s="32"/>
      <c r="BU1287" s="32"/>
      <c r="BV1287" s="32"/>
      <c r="BW1287" s="32"/>
      <c r="BX1287" s="32"/>
      <c r="BY1287" s="32"/>
      <c r="BZ1287" s="32"/>
      <c r="CA1287" s="32"/>
      <c r="CB1287" s="32"/>
      <c r="CC1287" s="32"/>
      <c r="CD1287" s="32"/>
      <c r="CE1287" s="32"/>
      <c r="CF1287" s="32"/>
      <c r="CG1287" s="32"/>
      <c r="CH1287" s="32"/>
      <c r="CI1287" s="32"/>
      <c r="CJ1287" s="32"/>
      <c r="CK1287" s="32"/>
      <c r="CL1287" s="32"/>
      <c r="CM1287" s="32"/>
      <c r="CN1287" s="32"/>
      <c r="CO1287" s="32"/>
      <c r="CP1287" s="32"/>
      <c r="CQ1287" s="32"/>
      <c r="CR1287" s="32"/>
      <c r="CS1287" s="32"/>
      <c r="CT1287" s="32"/>
      <c r="CU1287" s="32"/>
      <c r="CV1287" s="32"/>
      <c r="CW1287" s="32"/>
    </row>
    <row r="1288" spans="15:101" s="26" customFormat="1" x14ac:dyDescent="0.3">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32"/>
      <c r="BN1288" s="32"/>
      <c r="BO1288" s="32"/>
      <c r="BP1288" s="32"/>
      <c r="BQ1288" s="32"/>
      <c r="BR1288" s="32"/>
      <c r="BS1288" s="32"/>
      <c r="BT1288" s="32"/>
      <c r="BU1288" s="32"/>
      <c r="BV1288" s="32"/>
      <c r="BW1288" s="32"/>
      <c r="BX1288" s="32"/>
      <c r="BY1288" s="32"/>
      <c r="BZ1288" s="32"/>
      <c r="CA1288" s="32"/>
      <c r="CB1288" s="32"/>
      <c r="CC1288" s="32"/>
      <c r="CD1288" s="32"/>
      <c r="CE1288" s="32"/>
      <c r="CF1288" s="32"/>
      <c r="CG1288" s="32"/>
      <c r="CH1288" s="32"/>
      <c r="CI1288" s="32"/>
      <c r="CJ1288" s="32"/>
      <c r="CK1288" s="32"/>
      <c r="CL1288" s="32"/>
      <c r="CM1288" s="32"/>
      <c r="CN1288" s="32"/>
      <c r="CO1288" s="32"/>
      <c r="CP1288" s="32"/>
      <c r="CQ1288" s="32"/>
      <c r="CR1288" s="32"/>
      <c r="CS1288" s="32"/>
      <c r="CT1288" s="32"/>
      <c r="CU1288" s="32"/>
      <c r="CV1288" s="32"/>
      <c r="CW1288" s="32"/>
    </row>
    <row r="1289" spans="15:101" s="26" customFormat="1" x14ac:dyDescent="0.3">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32"/>
      <c r="BN1289" s="32"/>
      <c r="BO1289" s="32"/>
      <c r="BP1289" s="32"/>
      <c r="BQ1289" s="32"/>
      <c r="BR1289" s="32"/>
      <c r="BS1289" s="32"/>
      <c r="BT1289" s="32"/>
      <c r="BU1289" s="32"/>
      <c r="BV1289" s="32"/>
      <c r="BW1289" s="32"/>
      <c r="BX1289" s="32"/>
      <c r="BY1289" s="32"/>
      <c r="BZ1289" s="32"/>
      <c r="CA1289" s="32"/>
      <c r="CB1289" s="32"/>
      <c r="CC1289" s="32"/>
      <c r="CD1289" s="32"/>
      <c r="CE1289" s="32"/>
      <c r="CF1289" s="32"/>
      <c r="CG1289" s="32"/>
      <c r="CH1289" s="32"/>
      <c r="CI1289" s="32"/>
      <c r="CJ1289" s="32"/>
      <c r="CK1289" s="32"/>
      <c r="CL1289" s="32"/>
      <c r="CM1289" s="32"/>
      <c r="CN1289" s="32"/>
      <c r="CO1289" s="32"/>
      <c r="CP1289" s="32"/>
      <c r="CQ1289" s="32"/>
      <c r="CR1289" s="32"/>
      <c r="CS1289" s="32"/>
      <c r="CT1289" s="32"/>
      <c r="CU1289" s="32"/>
      <c r="CV1289" s="32"/>
      <c r="CW1289" s="32"/>
    </row>
    <row r="1290" spans="15:101" s="26" customFormat="1" x14ac:dyDescent="0.3">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32"/>
      <c r="BN1290" s="32"/>
      <c r="BO1290" s="32"/>
      <c r="BP1290" s="32"/>
      <c r="BQ1290" s="32"/>
      <c r="BR1290" s="32"/>
      <c r="BS1290" s="32"/>
      <c r="BT1290" s="32"/>
      <c r="BU1290" s="32"/>
      <c r="BV1290" s="32"/>
      <c r="BW1290" s="32"/>
      <c r="BX1290" s="32"/>
      <c r="BY1290" s="32"/>
      <c r="BZ1290" s="32"/>
      <c r="CA1290" s="32"/>
      <c r="CB1290" s="32"/>
      <c r="CC1290" s="32"/>
      <c r="CD1290" s="32"/>
      <c r="CE1290" s="32"/>
      <c r="CF1290" s="32"/>
      <c r="CG1290" s="32"/>
      <c r="CH1290" s="32"/>
      <c r="CI1290" s="32"/>
      <c r="CJ1290" s="32"/>
      <c r="CK1290" s="32"/>
      <c r="CL1290" s="32"/>
      <c r="CM1290" s="32"/>
      <c r="CN1290" s="32"/>
      <c r="CO1290" s="32"/>
      <c r="CP1290" s="32"/>
      <c r="CQ1290" s="32"/>
      <c r="CR1290" s="32"/>
      <c r="CS1290" s="32"/>
      <c r="CT1290" s="32"/>
      <c r="CU1290" s="32"/>
      <c r="CV1290" s="32"/>
      <c r="CW1290" s="32"/>
    </row>
    <row r="1291" spans="15:101" s="26" customFormat="1" x14ac:dyDescent="0.3">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32"/>
      <c r="BN1291" s="32"/>
      <c r="BO1291" s="32"/>
      <c r="BP1291" s="32"/>
      <c r="BQ1291" s="32"/>
      <c r="BR1291" s="32"/>
      <c r="BS1291" s="32"/>
      <c r="BT1291" s="32"/>
      <c r="BU1291" s="32"/>
      <c r="BV1291" s="32"/>
      <c r="BW1291" s="32"/>
      <c r="BX1291" s="32"/>
      <c r="BY1291" s="32"/>
      <c r="BZ1291" s="32"/>
      <c r="CA1291" s="32"/>
      <c r="CB1291" s="32"/>
      <c r="CC1291" s="32"/>
      <c r="CD1291" s="32"/>
      <c r="CE1291" s="32"/>
      <c r="CF1291" s="32"/>
      <c r="CG1291" s="32"/>
      <c r="CH1291" s="32"/>
      <c r="CI1291" s="32"/>
      <c r="CJ1291" s="32"/>
      <c r="CK1291" s="32"/>
      <c r="CL1291" s="32"/>
      <c r="CM1291" s="32"/>
      <c r="CN1291" s="32"/>
      <c r="CO1291" s="32"/>
      <c r="CP1291" s="32"/>
      <c r="CQ1291" s="32"/>
      <c r="CR1291" s="32"/>
      <c r="CS1291" s="32"/>
      <c r="CT1291" s="32"/>
      <c r="CU1291" s="32"/>
      <c r="CV1291" s="32"/>
      <c r="CW1291" s="32"/>
    </row>
    <row r="1292" spans="15:101" s="26" customFormat="1" x14ac:dyDescent="0.3">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c r="CP1292" s="32"/>
      <c r="CQ1292" s="32"/>
      <c r="CR1292" s="32"/>
      <c r="CS1292" s="32"/>
      <c r="CT1292" s="32"/>
      <c r="CU1292" s="32"/>
      <c r="CV1292" s="32"/>
      <c r="CW1292" s="32"/>
    </row>
    <row r="1293" spans="15:101" s="26" customFormat="1" x14ac:dyDescent="0.3">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c r="CP1293" s="32"/>
      <c r="CQ1293" s="32"/>
      <c r="CR1293" s="32"/>
      <c r="CS1293" s="32"/>
      <c r="CT1293" s="32"/>
      <c r="CU1293" s="32"/>
      <c r="CV1293" s="32"/>
      <c r="CW1293" s="32"/>
    </row>
    <row r="1294" spans="15:101" s="26" customFormat="1" x14ac:dyDescent="0.3">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row>
    <row r="1295" spans="15:101" s="26" customFormat="1" x14ac:dyDescent="0.3">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32"/>
      <c r="BN1295" s="32"/>
      <c r="BO1295" s="32"/>
      <c r="BP1295" s="32"/>
      <c r="BQ1295" s="32"/>
      <c r="BR1295" s="32"/>
      <c r="BS1295" s="32"/>
      <c r="BT1295" s="32"/>
      <c r="BU1295" s="32"/>
      <c r="BV1295" s="32"/>
      <c r="BW1295" s="32"/>
      <c r="BX1295" s="32"/>
      <c r="BY1295" s="32"/>
      <c r="BZ1295" s="32"/>
      <c r="CA1295" s="32"/>
      <c r="CB1295" s="32"/>
      <c r="CC1295" s="32"/>
      <c r="CD1295" s="32"/>
      <c r="CE1295" s="32"/>
      <c r="CF1295" s="32"/>
      <c r="CG1295" s="32"/>
      <c r="CH1295" s="32"/>
      <c r="CI1295" s="32"/>
      <c r="CJ1295" s="32"/>
      <c r="CK1295" s="32"/>
      <c r="CL1295" s="32"/>
      <c r="CM1295" s="32"/>
      <c r="CN1295" s="32"/>
      <c r="CO1295" s="32"/>
      <c r="CP1295" s="32"/>
      <c r="CQ1295" s="32"/>
      <c r="CR1295" s="32"/>
      <c r="CS1295" s="32"/>
      <c r="CT1295" s="32"/>
      <c r="CU1295" s="32"/>
      <c r="CV1295" s="32"/>
      <c r="CW1295" s="32"/>
    </row>
    <row r="1296" spans="15:101" s="26" customFormat="1" x14ac:dyDescent="0.3">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32"/>
      <c r="BN1296" s="32"/>
      <c r="BO1296" s="32"/>
      <c r="BP1296" s="32"/>
      <c r="BQ1296" s="32"/>
      <c r="BR1296" s="32"/>
      <c r="BS1296" s="32"/>
      <c r="BT1296" s="32"/>
      <c r="BU1296" s="32"/>
      <c r="BV1296" s="32"/>
      <c r="BW1296" s="32"/>
      <c r="BX1296" s="32"/>
      <c r="BY1296" s="32"/>
      <c r="BZ1296" s="32"/>
      <c r="CA1296" s="32"/>
      <c r="CB1296" s="32"/>
      <c r="CC1296" s="32"/>
      <c r="CD1296" s="32"/>
      <c r="CE1296" s="32"/>
      <c r="CF1296" s="32"/>
      <c r="CG1296" s="32"/>
      <c r="CH1296" s="32"/>
      <c r="CI1296" s="32"/>
      <c r="CJ1296" s="32"/>
      <c r="CK1296" s="32"/>
      <c r="CL1296" s="32"/>
      <c r="CM1296" s="32"/>
      <c r="CN1296" s="32"/>
      <c r="CO1296" s="32"/>
      <c r="CP1296" s="32"/>
      <c r="CQ1296" s="32"/>
      <c r="CR1296" s="32"/>
      <c r="CS1296" s="32"/>
      <c r="CT1296" s="32"/>
      <c r="CU1296" s="32"/>
      <c r="CV1296" s="32"/>
      <c r="CW1296" s="32"/>
    </row>
    <row r="1297" spans="15:101" s="26" customFormat="1" x14ac:dyDescent="0.3">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32"/>
      <c r="BN1297" s="32"/>
      <c r="BO1297" s="32"/>
      <c r="BP1297" s="32"/>
      <c r="BQ1297" s="32"/>
      <c r="BR1297" s="32"/>
      <c r="BS1297" s="32"/>
      <c r="BT1297" s="32"/>
      <c r="BU1297" s="32"/>
      <c r="BV1297" s="32"/>
      <c r="BW1297" s="32"/>
      <c r="BX1297" s="32"/>
      <c r="BY1297" s="32"/>
      <c r="BZ1297" s="32"/>
      <c r="CA1297" s="32"/>
      <c r="CB1297" s="32"/>
      <c r="CC1297" s="32"/>
      <c r="CD1297" s="32"/>
      <c r="CE1297" s="32"/>
      <c r="CF1297" s="32"/>
      <c r="CG1297" s="32"/>
      <c r="CH1297" s="32"/>
      <c r="CI1297" s="32"/>
      <c r="CJ1297" s="32"/>
      <c r="CK1297" s="32"/>
      <c r="CL1297" s="32"/>
      <c r="CM1297" s="32"/>
      <c r="CN1297" s="32"/>
      <c r="CO1297" s="32"/>
      <c r="CP1297" s="32"/>
      <c r="CQ1297" s="32"/>
      <c r="CR1297" s="32"/>
      <c r="CS1297" s="32"/>
      <c r="CT1297" s="32"/>
      <c r="CU1297" s="32"/>
      <c r="CV1297" s="32"/>
      <c r="CW1297" s="32"/>
    </row>
    <row r="1298" spans="15:101" s="26" customFormat="1" x14ac:dyDescent="0.3">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32"/>
      <c r="BN1298" s="32"/>
      <c r="BO1298" s="32"/>
      <c r="BP1298" s="32"/>
      <c r="BQ1298" s="32"/>
      <c r="BR1298" s="32"/>
      <c r="BS1298" s="32"/>
      <c r="BT1298" s="32"/>
      <c r="BU1298" s="32"/>
      <c r="BV1298" s="32"/>
      <c r="BW1298" s="32"/>
      <c r="BX1298" s="32"/>
      <c r="BY1298" s="32"/>
      <c r="BZ1298" s="32"/>
      <c r="CA1298" s="32"/>
      <c r="CB1298" s="32"/>
      <c r="CC1298" s="32"/>
      <c r="CD1298" s="32"/>
      <c r="CE1298" s="32"/>
      <c r="CF1298" s="32"/>
      <c r="CG1298" s="32"/>
      <c r="CH1298" s="32"/>
      <c r="CI1298" s="32"/>
      <c r="CJ1298" s="32"/>
      <c r="CK1298" s="32"/>
      <c r="CL1298" s="32"/>
      <c r="CM1298" s="32"/>
      <c r="CN1298" s="32"/>
      <c r="CO1298" s="32"/>
      <c r="CP1298" s="32"/>
      <c r="CQ1298" s="32"/>
      <c r="CR1298" s="32"/>
      <c r="CS1298" s="32"/>
      <c r="CT1298" s="32"/>
      <c r="CU1298" s="32"/>
      <c r="CV1298" s="32"/>
      <c r="CW1298" s="32"/>
    </row>
    <row r="1299" spans="15:101" s="26" customFormat="1" x14ac:dyDescent="0.3">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32"/>
      <c r="BN1299" s="32"/>
      <c r="BO1299" s="32"/>
      <c r="BP1299" s="32"/>
      <c r="BQ1299" s="32"/>
      <c r="BR1299" s="32"/>
      <c r="BS1299" s="32"/>
      <c r="BT1299" s="32"/>
      <c r="BU1299" s="32"/>
      <c r="BV1299" s="32"/>
      <c r="BW1299" s="32"/>
      <c r="BX1299" s="32"/>
      <c r="BY1299" s="32"/>
      <c r="BZ1299" s="32"/>
      <c r="CA1299" s="32"/>
      <c r="CB1299" s="32"/>
      <c r="CC1299" s="32"/>
      <c r="CD1299" s="32"/>
      <c r="CE1299" s="32"/>
      <c r="CF1299" s="32"/>
      <c r="CG1299" s="32"/>
      <c r="CH1299" s="32"/>
      <c r="CI1299" s="32"/>
      <c r="CJ1299" s="32"/>
      <c r="CK1299" s="32"/>
      <c r="CL1299" s="32"/>
      <c r="CM1299" s="32"/>
      <c r="CN1299" s="32"/>
      <c r="CO1299" s="32"/>
      <c r="CP1299" s="32"/>
      <c r="CQ1299" s="32"/>
      <c r="CR1299" s="32"/>
      <c r="CS1299" s="32"/>
      <c r="CT1299" s="32"/>
      <c r="CU1299" s="32"/>
      <c r="CV1299" s="32"/>
      <c r="CW1299" s="32"/>
    </row>
    <row r="1300" spans="15:101" s="26" customFormat="1" x14ac:dyDescent="0.3">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32"/>
      <c r="BN1300" s="32"/>
      <c r="BO1300" s="32"/>
      <c r="BP1300" s="32"/>
      <c r="BQ1300" s="32"/>
      <c r="BR1300" s="32"/>
      <c r="BS1300" s="32"/>
      <c r="BT1300" s="32"/>
      <c r="BU1300" s="32"/>
      <c r="BV1300" s="32"/>
      <c r="BW1300" s="32"/>
      <c r="BX1300" s="32"/>
      <c r="BY1300" s="32"/>
      <c r="BZ1300" s="32"/>
      <c r="CA1300" s="32"/>
      <c r="CB1300" s="32"/>
      <c r="CC1300" s="32"/>
      <c r="CD1300" s="32"/>
      <c r="CE1300" s="32"/>
      <c r="CF1300" s="32"/>
      <c r="CG1300" s="32"/>
      <c r="CH1300" s="32"/>
      <c r="CI1300" s="32"/>
      <c r="CJ1300" s="32"/>
      <c r="CK1300" s="32"/>
      <c r="CL1300" s="32"/>
      <c r="CM1300" s="32"/>
      <c r="CN1300" s="32"/>
      <c r="CO1300" s="32"/>
      <c r="CP1300" s="32"/>
      <c r="CQ1300" s="32"/>
      <c r="CR1300" s="32"/>
      <c r="CS1300" s="32"/>
      <c r="CT1300" s="32"/>
      <c r="CU1300" s="32"/>
      <c r="CV1300" s="32"/>
      <c r="CW1300" s="32"/>
    </row>
    <row r="1301" spans="15:101" s="26" customFormat="1" x14ac:dyDescent="0.3">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c r="CP1301" s="32"/>
      <c r="CQ1301" s="32"/>
      <c r="CR1301" s="32"/>
      <c r="CS1301" s="32"/>
      <c r="CT1301" s="32"/>
      <c r="CU1301" s="32"/>
      <c r="CV1301" s="32"/>
      <c r="CW1301" s="32"/>
    </row>
    <row r="1302" spans="15:101" s="26" customFormat="1" x14ac:dyDescent="0.3">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row>
    <row r="1303" spans="15:101" s="26" customFormat="1" x14ac:dyDescent="0.3">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32"/>
      <c r="BN1303" s="32"/>
      <c r="BO1303" s="32"/>
      <c r="BP1303" s="32"/>
      <c r="BQ1303" s="32"/>
      <c r="BR1303" s="32"/>
      <c r="BS1303" s="32"/>
      <c r="BT1303" s="32"/>
      <c r="BU1303" s="32"/>
      <c r="BV1303" s="32"/>
      <c r="BW1303" s="32"/>
      <c r="BX1303" s="32"/>
      <c r="BY1303" s="32"/>
      <c r="BZ1303" s="32"/>
      <c r="CA1303" s="32"/>
      <c r="CB1303" s="32"/>
      <c r="CC1303" s="32"/>
      <c r="CD1303" s="32"/>
      <c r="CE1303" s="32"/>
      <c r="CF1303" s="32"/>
      <c r="CG1303" s="32"/>
      <c r="CH1303" s="32"/>
      <c r="CI1303" s="32"/>
      <c r="CJ1303" s="32"/>
      <c r="CK1303" s="32"/>
      <c r="CL1303" s="32"/>
      <c r="CM1303" s="32"/>
      <c r="CN1303" s="32"/>
      <c r="CO1303" s="32"/>
      <c r="CP1303" s="32"/>
      <c r="CQ1303" s="32"/>
      <c r="CR1303" s="32"/>
      <c r="CS1303" s="32"/>
      <c r="CT1303" s="32"/>
      <c r="CU1303" s="32"/>
      <c r="CV1303" s="32"/>
      <c r="CW1303" s="32"/>
    </row>
    <row r="1304" spans="15:101" s="26" customFormat="1" x14ac:dyDescent="0.3">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32"/>
      <c r="BN1304" s="32"/>
      <c r="BO1304" s="32"/>
      <c r="BP1304" s="32"/>
      <c r="BQ1304" s="32"/>
      <c r="BR1304" s="32"/>
      <c r="BS1304" s="32"/>
      <c r="BT1304" s="32"/>
      <c r="BU1304" s="32"/>
      <c r="BV1304" s="32"/>
      <c r="BW1304" s="32"/>
      <c r="BX1304" s="32"/>
      <c r="BY1304" s="32"/>
      <c r="BZ1304" s="32"/>
      <c r="CA1304" s="32"/>
      <c r="CB1304" s="32"/>
      <c r="CC1304" s="32"/>
      <c r="CD1304" s="32"/>
      <c r="CE1304" s="32"/>
      <c r="CF1304" s="32"/>
      <c r="CG1304" s="32"/>
      <c r="CH1304" s="32"/>
      <c r="CI1304" s="32"/>
      <c r="CJ1304" s="32"/>
      <c r="CK1304" s="32"/>
      <c r="CL1304" s="32"/>
      <c r="CM1304" s="32"/>
      <c r="CN1304" s="32"/>
      <c r="CO1304" s="32"/>
      <c r="CP1304" s="32"/>
      <c r="CQ1304" s="32"/>
      <c r="CR1304" s="32"/>
      <c r="CS1304" s="32"/>
      <c r="CT1304" s="32"/>
      <c r="CU1304" s="32"/>
      <c r="CV1304" s="32"/>
      <c r="CW1304" s="32"/>
    </row>
    <row r="1305" spans="15:101" s="26" customFormat="1" x14ac:dyDescent="0.3">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32"/>
      <c r="BN1305" s="32"/>
      <c r="BO1305" s="32"/>
      <c r="BP1305" s="32"/>
      <c r="BQ1305" s="32"/>
      <c r="BR1305" s="32"/>
      <c r="BS1305" s="32"/>
      <c r="BT1305" s="32"/>
      <c r="BU1305" s="32"/>
      <c r="BV1305" s="32"/>
      <c r="BW1305" s="32"/>
      <c r="BX1305" s="32"/>
      <c r="BY1305" s="32"/>
      <c r="BZ1305" s="32"/>
      <c r="CA1305" s="32"/>
      <c r="CB1305" s="32"/>
      <c r="CC1305" s="32"/>
      <c r="CD1305" s="32"/>
      <c r="CE1305" s="32"/>
      <c r="CF1305" s="32"/>
      <c r="CG1305" s="32"/>
      <c r="CH1305" s="32"/>
      <c r="CI1305" s="32"/>
      <c r="CJ1305" s="32"/>
      <c r="CK1305" s="32"/>
      <c r="CL1305" s="32"/>
      <c r="CM1305" s="32"/>
      <c r="CN1305" s="32"/>
      <c r="CO1305" s="32"/>
      <c r="CP1305" s="32"/>
      <c r="CQ1305" s="32"/>
      <c r="CR1305" s="32"/>
      <c r="CS1305" s="32"/>
      <c r="CT1305" s="32"/>
      <c r="CU1305" s="32"/>
      <c r="CV1305" s="32"/>
      <c r="CW1305" s="32"/>
    </row>
    <row r="1306" spans="15:101" s="26" customFormat="1" x14ac:dyDescent="0.3">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32"/>
      <c r="BN1306" s="32"/>
      <c r="BO1306" s="32"/>
      <c r="BP1306" s="32"/>
      <c r="BQ1306" s="32"/>
      <c r="BR1306" s="32"/>
      <c r="BS1306" s="32"/>
      <c r="BT1306" s="32"/>
      <c r="BU1306" s="32"/>
      <c r="BV1306" s="32"/>
      <c r="BW1306" s="32"/>
      <c r="BX1306" s="32"/>
      <c r="BY1306" s="32"/>
      <c r="BZ1306" s="32"/>
      <c r="CA1306" s="32"/>
      <c r="CB1306" s="32"/>
      <c r="CC1306" s="32"/>
      <c r="CD1306" s="32"/>
      <c r="CE1306" s="32"/>
      <c r="CF1306" s="32"/>
      <c r="CG1306" s="32"/>
      <c r="CH1306" s="32"/>
      <c r="CI1306" s="32"/>
      <c r="CJ1306" s="32"/>
      <c r="CK1306" s="32"/>
      <c r="CL1306" s="32"/>
      <c r="CM1306" s="32"/>
      <c r="CN1306" s="32"/>
      <c r="CO1306" s="32"/>
      <c r="CP1306" s="32"/>
      <c r="CQ1306" s="32"/>
      <c r="CR1306" s="32"/>
      <c r="CS1306" s="32"/>
      <c r="CT1306" s="32"/>
      <c r="CU1306" s="32"/>
      <c r="CV1306" s="32"/>
      <c r="CW1306" s="32"/>
    </row>
    <row r="1307" spans="15:101" s="26" customFormat="1" x14ac:dyDescent="0.3">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32"/>
      <c r="BN1307" s="32"/>
      <c r="BO1307" s="32"/>
      <c r="BP1307" s="32"/>
      <c r="BQ1307" s="32"/>
      <c r="BR1307" s="32"/>
      <c r="BS1307" s="32"/>
      <c r="BT1307" s="32"/>
      <c r="BU1307" s="32"/>
      <c r="BV1307" s="32"/>
      <c r="BW1307" s="32"/>
      <c r="BX1307" s="32"/>
      <c r="BY1307" s="32"/>
      <c r="BZ1307" s="32"/>
      <c r="CA1307" s="32"/>
      <c r="CB1307" s="32"/>
      <c r="CC1307" s="32"/>
      <c r="CD1307" s="32"/>
      <c r="CE1307" s="32"/>
      <c r="CF1307" s="32"/>
      <c r="CG1307" s="32"/>
      <c r="CH1307" s="32"/>
      <c r="CI1307" s="32"/>
      <c r="CJ1307" s="32"/>
      <c r="CK1307" s="32"/>
      <c r="CL1307" s="32"/>
      <c r="CM1307" s="32"/>
      <c r="CN1307" s="32"/>
      <c r="CO1307" s="32"/>
      <c r="CP1307" s="32"/>
      <c r="CQ1307" s="32"/>
      <c r="CR1307" s="32"/>
      <c r="CS1307" s="32"/>
      <c r="CT1307" s="32"/>
      <c r="CU1307" s="32"/>
      <c r="CV1307" s="32"/>
      <c r="CW1307" s="32"/>
    </row>
    <row r="1308" spans="15:101" s="26" customFormat="1" x14ac:dyDescent="0.3">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32"/>
      <c r="BN1308" s="32"/>
      <c r="BO1308" s="32"/>
      <c r="BP1308" s="32"/>
      <c r="BQ1308" s="32"/>
      <c r="BR1308" s="32"/>
      <c r="BS1308" s="32"/>
      <c r="BT1308" s="32"/>
      <c r="BU1308" s="32"/>
      <c r="BV1308" s="32"/>
      <c r="BW1308" s="32"/>
      <c r="BX1308" s="32"/>
      <c r="BY1308" s="32"/>
      <c r="BZ1308" s="32"/>
      <c r="CA1308" s="32"/>
      <c r="CB1308" s="32"/>
      <c r="CC1308" s="32"/>
      <c r="CD1308" s="32"/>
      <c r="CE1308" s="32"/>
      <c r="CF1308" s="32"/>
      <c r="CG1308" s="32"/>
      <c r="CH1308" s="32"/>
      <c r="CI1308" s="32"/>
      <c r="CJ1308" s="32"/>
      <c r="CK1308" s="32"/>
      <c r="CL1308" s="32"/>
      <c r="CM1308" s="32"/>
      <c r="CN1308" s="32"/>
      <c r="CO1308" s="32"/>
      <c r="CP1308" s="32"/>
      <c r="CQ1308" s="32"/>
      <c r="CR1308" s="32"/>
      <c r="CS1308" s="32"/>
      <c r="CT1308" s="32"/>
      <c r="CU1308" s="32"/>
      <c r="CV1308" s="32"/>
      <c r="CW1308" s="32"/>
    </row>
    <row r="1309" spans="15:101" s="26" customFormat="1" x14ac:dyDescent="0.3">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32"/>
      <c r="BN1309" s="32"/>
      <c r="BO1309" s="32"/>
      <c r="BP1309" s="32"/>
      <c r="BQ1309" s="32"/>
      <c r="BR1309" s="32"/>
      <c r="BS1309" s="32"/>
      <c r="BT1309" s="32"/>
      <c r="BU1309" s="32"/>
      <c r="BV1309" s="32"/>
      <c r="BW1309" s="32"/>
      <c r="BX1309" s="32"/>
      <c r="BY1309" s="32"/>
      <c r="BZ1309" s="32"/>
      <c r="CA1309" s="32"/>
      <c r="CB1309" s="32"/>
      <c r="CC1309" s="32"/>
      <c r="CD1309" s="32"/>
      <c r="CE1309" s="32"/>
      <c r="CF1309" s="32"/>
      <c r="CG1309" s="32"/>
      <c r="CH1309" s="32"/>
      <c r="CI1309" s="32"/>
      <c r="CJ1309" s="32"/>
      <c r="CK1309" s="32"/>
      <c r="CL1309" s="32"/>
      <c r="CM1309" s="32"/>
      <c r="CN1309" s="32"/>
      <c r="CO1309" s="32"/>
      <c r="CP1309" s="32"/>
      <c r="CQ1309" s="32"/>
      <c r="CR1309" s="32"/>
      <c r="CS1309" s="32"/>
      <c r="CT1309" s="32"/>
      <c r="CU1309" s="32"/>
      <c r="CV1309" s="32"/>
      <c r="CW1309" s="32"/>
    </row>
    <row r="1310" spans="15:101" s="26" customFormat="1" x14ac:dyDescent="0.3">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row>
    <row r="1311" spans="15:101" s="26" customFormat="1" x14ac:dyDescent="0.3">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32"/>
      <c r="CS1311" s="32"/>
      <c r="CT1311" s="32"/>
      <c r="CU1311" s="32"/>
      <c r="CV1311" s="32"/>
      <c r="CW1311" s="32"/>
    </row>
    <row r="1312" spans="15:101" s="26" customFormat="1" x14ac:dyDescent="0.3">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32"/>
      <c r="CS1312" s="32"/>
      <c r="CT1312" s="32"/>
      <c r="CU1312" s="32"/>
      <c r="CV1312" s="32"/>
      <c r="CW1312" s="32"/>
    </row>
    <row r="1313" spans="15:101" s="26" customFormat="1" x14ac:dyDescent="0.3">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32"/>
      <c r="CS1313" s="32"/>
      <c r="CT1313" s="32"/>
      <c r="CU1313" s="32"/>
      <c r="CV1313" s="32"/>
      <c r="CW1313" s="32"/>
    </row>
    <row r="1314" spans="15:101" s="26" customFormat="1" x14ac:dyDescent="0.3">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32"/>
      <c r="BN1314" s="32"/>
      <c r="BO1314" s="32"/>
      <c r="BP1314" s="32"/>
      <c r="BQ1314" s="32"/>
      <c r="BR1314" s="32"/>
      <c r="BS1314" s="32"/>
      <c r="BT1314" s="32"/>
      <c r="BU1314" s="32"/>
      <c r="BV1314" s="32"/>
      <c r="BW1314" s="32"/>
      <c r="BX1314" s="32"/>
      <c r="BY1314" s="32"/>
      <c r="BZ1314" s="32"/>
      <c r="CA1314" s="32"/>
      <c r="CB1314" s="32"/>
      <c r="CC1314" s="32"/>
      <c r="CD1314" s="32"/>
      <c r="CE1314" s="32"/>
      <c r="CF1314" s="32"/>
      <c r="CG1314" s="32"/>
      <c r="CH1314" s="32"/>
      <c r="CI1314" s="32"/>
      <c r="CJ1314" s="32"/>
      <c r="CK1314" s="32"/>
      <c r="CL1314" s="32"/>
      <c r="CM1314" s="32"/>
      <c r="CN1314" s="32"/>
      <c r="CO1314" s="32"/>
      <c r="CP1314" s="32"/>
      <c r="CQ1314" s="32"/>
      <c r="CR1314" s="32"/>
      <c r="CS1314" s="32"/>
      <c r="CT1314" s="32"/>
      <c r="CU1314" s="32"/>
      <c r="CV1314" s="32"/>
      <c r="CW1314" s="32"/>
    </row>
    <row r="1315" spans="15:101" s="26" customFormat="1" x14ac:dyDescent="0.3">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32"/>
      <c r="BN1315" s="32"/>
      <c r="BO1315" s="32"/>
      <c r="BP1315" s="32"/>
      <c r="BQ1315" s="32"/>
      <c r="BR1315" s="32"/>
      <c r="BS1315" s="32"/>
      <c r="BT1315" s="32"/>
      <c r="BU1315" s="32"/>
      <c r="BV1315" s="32"/>
      <c r="BW1315" s="32"/>
      <c r="BX1315" s="32"/>
      <c r="BY1315" s="32"/>
      <c r="BZ1315" s="32"/>
      <c r="CA1315" s="32"/>
      <c r="CB1315" s="32"/>
      <c r="CC1315" s="32"/>
      <c r="CD1315" s="32"/>
      <c r="CE1315" s="32"/>
      <c r="CF1315" s="32"/>
      <c r="CG1315" s="32"/>
      <c r="CH1315" s="32"/>
      <c r="CI1315" s="32"/>
      <c r="CJ1315" s="32"/>
      <c r="CK1315" s="32"/>
      <c r="CL1315" s="32"/>
      <c r="CM1315" s="32"/>
      <c r="CN1315" s="32"/>
      <c r="CO1315" s="32"/>
      <c r="CP1315" s="32"/>
      <c r="CQ1315" s="32"/>
      <c r="CR1315" s="32"/>
      <c r="CS1315" s="32"/>
      <c r="CT1315" s="32"/>
      <c r="CU1315" s="32"/>
      <c r="CV1315" s="32"/>
      <c r="CW1315" s="32"/>
    </row>
    <row r="1316" spans="15:101" s="26" customFormat="1" x14ac:dyDescent="0.3">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32"/>
      <c r="BN1316" s="32"/>
      <c r="BO1316" s="32"/>
      <c r="BP1316" s="32"/>
      <c r="BQ1316" s="32"/>
      <c r="BR1316" s="32"/>
      <c r="BS1316" s="32"/>
      <c r="BT1316" s="32"/>
      <c r="BU1316" s="32"/>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row>
    <row r="1317" spans="15:101" s="26" customFormat="1" x14ac:dyDescent="0.3">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32"/>
      <c r="BN1317" s="32"/>
      <c r="BO1317" s="32"/>
      <c r="BP1317" s="32"/>
      <c r="BQ1317" s="32"/>
      <c r="BR1317" s="32"/>
      <c r="BS1317" s="32"/>
      <c r="BT1317" s="32"/>
      <c r="BU1317" s="32"/>
      <c r="BV1317" s="32"/>
      <c r="BW1317" s="32"/>
      <c r="BX1317" s="32"/>
      <c r="BY1317" s="32"/>
      <c r="BZ1317" s="32"/>
      <c r="CA1317" s="32"/>
      <c r="CB1317" s="32"/>
      <c r="CC1317" s="32"/>
      <c r="CD1317" s="32"/>
      <c r="CE1317" s="32"/>
      <c r="CF1317" s="32"/>
      <c r="CG1317" s="32"/>
      <c r="CH1317" s="32"/>
      <c r="CI1317" s="32"/>
      <c r="CJ1317" s="32"/>
      <c r="CK1317" s="32"/>
      <c r="CL1317" s="32"/>
      <c r="CM1317" s="32"/>
      <c r="CN1317" s="32"/>
      <c r="CO1317" s="32"/>
      <c r="CP1317" s="32"/>
      <c r="CQ1317" s="32"/>
      <c r="CR1317" s="32"/>
      <c r="CS1317" s="32"/>
      <c r="CT1317" s="32"/>
      <c r="CU1317" s="32"/>
      <c r="CV1317" s="32"/>
      <c r="CW1317" s="32"/>
    </row>
    <row r="1318" spans="15:101" s="26" customFormat="1" x14ac:dyDescent="0.3">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row>
    <row r="1319" spans="15:101" s="26" customFormat="1" x14ac:dyDescent="0.3">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c r="CP1319" s="32"/>
      <c r="CQ1319" s="32"/>
      <c r="CR1319" s="32"/>
      <c r="CS1319" s="32"/>
      <c r="CT1319" s="32"/>
      <c r="CU1319" s="32"/>
      <c r="CV1319" s="32"/>
      <c r="CW1319" s="32"/>
    </row>
    <row r="1320" spans="15:101" s="26" customFormat="1" x14ac:dyDescent="0.3">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32"/>
      <c r="CS1320" s="32"/>
      <c r="CT1320" s="32"/>
      <c r="CU1320" s="32"/>
      <c r="CV1320" s="32"/>
      <c r="CW1320" s="32"/>
    </row>
    <row r="1321" spans="15:101" s="26" customFormat="1" x14ac:dyDescent="0.3">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32"/>
      <c r="CS1321" s="32"/>
      <c r="CT1321" s="32"/>
      <c r="CU1321" s="32"/>
      <c r="CV1321" s="32"/>
      <c r="CW1321" s="32"/>
    </row>
    <row r="1322" spans="15:101" s="26" customFormat="1" x14ac:dyDescent="0.3">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32"/>
      <c r="CS1322" s="32"/>
      <c r="CT1322" s="32"/>
      <c r="CU1322" s="32"/>
      <c r="CV1322" s="32"/>
      <c r="CW1322" s="32"/>
    </row>
    <row r="1323" spans="15:101" s="26" customFormat="1" x14ac:dyDescent="0.3">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32"/>
      <c r="CS1323" s="32"/>
      <c r="CT1323" s="32"/>
      <c r="CU1323" s="32"/>
      <c r="CV1323" s="32"/>
      <c r="CW1323" s="32"/>
    </row>
    <row r="1324" spans="15:101" s="26" customFormat="1" x14ac:dyDescent="0.3">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32"/>
      <c r="CS1324" s="32"/>
      <c r="CT1324" s="32"/>
      <c r="CU1324" s="32"/>
      <c r="CV1324" s="32"/>
      <c r="CW1324" s="32"/>
    </row>
    <row r="1325" spans="15:101" s="26" customFormat="1" x14ac:dyDescent="0.3">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32"/>
      <c r="CS1325" s="32"/>
      <c r="CT1325" s="32"/>
      <c r="CU1325" s="32"/>
      <c r="CV1325" s="32"/>
      <c r="CW1325" s="32"/>
    </row>
    <row r="1326" spans="15:101" s="26" customFormat="1" x14ac:dyDescent="0.3">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row>
    <row r="1327" spans="15:101" s="26" customFormat="1" x14ac:dyDescent="0.3">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32"/>
      <c r="BN1327" s="32"/>
      <c r="BO1327" s="32"/>
      <c r="BP1327" s="32"/>
      <c r="BQ1327" s="32"/>
      <c r="BR1327" s="32"/>
      <c r="BS1327" s="32"/>
      <c r="BT1327" s="32"/>
      <c r="BU1327" s="32"/>
      <c r="BV1327" s="32"/>
      <c r="BW1327" s="32"/>
      <c r="BX1327" s="32"/>
      <c r="BY1327" s="32"/>
      <c r="BZ1327" s="32"/>
      <c r="CA1327" s="32"/>
      <c r="CB1327" s="32"/>
      <c r="CC1327" s="32"/>
      <c r="CD1327" s="32"/>
      <c r="CE1327" s="32"/>
      <c r="CF1327" s="32"/>
      <c r="CG1327" s="32"/>
      <c r="CH1327" s="32"/>
      <c r="CI1327" s="32"/>
      <c r="CJ1327" s="32"/>
      <c r="CK1327" s="32"/>
      <c r="CL1327" s="32"/>
      <c r="CM1327" s="32"/>
      <c r="CN1327" s="32"/>
      <c r="CO1327" s="32"/>
      <c r="CP1327" s="32"/>
      <c r="CQ1327" s="32"/>
      <c r="CR1327" s="32"/>
      <c r="CS1327" s="32"/>
      <c r="CT1327" s="32"/>
      <c r="CU1327" s="32"/>
      <c r="CV1327" s="32"/>
      <c r="CW1327" s="32"/>
    </row>
    <row r="1328" spans="15:101" s="26" customFormat="1" x14ac:dyDescent="0.3">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c r="CP1328" s="32"/>
      <c r="CQ1328" s="32"/>
      <c r="CR1328" s="32"/>
      <c r="CS1328" s="32"/>
      <c r="CT1328" s="32"/>
      <c r="CU1328" s="32"/>
      <c r="CV1328" s="32"/>
      <c r="CW1328" s="32"/>
    </row>
    <row r="1329" spans="15:101" s="26" customFormat="1" x14ac:dyDescent="0.3">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c r="CP1329" s="32"/>
      <c r="CQ1329" s="32"/>
      <c r="CR1329" s="32"/>
      <c r="CS1329" s="32"/>
      <c r="CT1329" s="32"/>
      <c r="CU1329" s="32"/>
      <c r="CV1329" s="32"/>
      <c r="CW1329" s="32"/>
    </row>
    <row r="1330" spans="15:101" s="26" customFormat="1" x14ac:dyDescent="0.3">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32"/>
      <c r="BN1330" s="32"/>
      <c r="BO1330" s="32"/>
      <c r="BP1330" s="32"/>
      <c r="BQ1330" s="32"/>
      <c r="BR1330" s="32"/>
      <c r="BS1330" s="32"/>
      <c r="BT1330" s="32"/>
      <c r="BU1330" s="32"/>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row>
    <row r="1331" spans="15:101" s="26" customFormat="1" x14ac:dyDescent="0.3">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32"/>
      <c r="BN1331" s="32"/>
      <c r="BO1331" s="32"/>
      <c r="BP1331" s="32"/>
      <c r="BQ1331" s="32"/>
      <c r="BR1331" s="32"/>
      <c r="BS1331" s="32"/>
      <c r="BT1331" s="32"/>
      <c r="BU1331" s="32"/>
      <c r="BV1331" s="32"/>
      <c r="BW1331" s="32"/>
      <c r="BX1331" s="32"/>
      <c r="BY1331" s="32"/>
      <c r="BZ1331" s="32"/>
      <c r="CA1331" s="32"/>
      <c r="CB1331" s="32"/>
      <c r="CC1331" s="32"/>
      <c r="CD1331" s="32"/>
      <c r="CE1331" s="32"/>
      <c r="CF1331" s="32"/>
      <c r="CG1331" s="32"/>
      <c r="CH1331" s="32"/>
      <c r="CI1331" s="32"/>
      <c r="CJ1331" s="32"/>
      <c r="CK1331" s="32"/>
      <c r="CL1331" s="32"/>
      <c r="CM1331" s="32"/>
      <c r="CN1331" s="32"/>
      <c r="CO1331" s="32"/>
      <c r="CP1331" s="32"/>
      <c r="CQ1331" s="32"/>
      <c r="CR1331" s="32"/>
      <c r="CS1331" s="32"/>
      <c r="CT1331" s="32"/>
      <c r="CU1331" s="32"/>
      <c r="CV1331" s="32"/>
      <c r="CW1331" s="32"/>
    </row>
    <row r="1332" spans="15:101" s="26" customFormat="1" x14ac:dyDescent="0.3">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32"/>
      <c r="BN1332" s="32"/>
      <c r="BO1332" s="32"/>
      <c r="BP1332" s="32"/>
      <c r="BQ1332" s="32"/>
      <c r="BR1332" s="32"/>
      <c r="BS1332" s="32"/>
      <c r="BT1332" s="32"/>
      <c r="BU1332" s="32"/>
      <c r="BV1332" s="32"/>
      <c r="BW1332" s="32"/>
      <c r="BX1332" s="32"/>
      <c r="BY1332" s="32"/>
      <c r="BZ1332" s="32"/>
      <c r="CA1332" s="32"/>
      <c r="CB1332" s="32"/>
      <c r="CC1332" s="32"/>
      <c r="CD1332" s="32"/>
      <c r="CE1332" s="32"/>
      <c r="CF1332" s="32"/>
      <c r="CG1332" s="32"/>
      <c r="CH1332" s="32"/>
      <c r="CI1332" s="32"/>
      <c r="CJ1332" s="32"/>
      <c r="CK1332" s="32"/>
      <c r="CL1332" s="32"/>
      <c r="CM1332" s="32"/>
      <c r="CN1332" s="32"/>
      <c r="CO1332" s="32"/>
      <c r="CP1332" s="32"/>
      <c r="CQ1332" s="32"/>
      <c r="CR1332" s="32"/>
      <c r="CS1332" s="32"/>
      <c r="CT1332" s="32"/>
      <c r="CU1332" s="32"/>
      <c r="CV1332" s="32"/>
      <c r="CW1332" s="32"/>
    </row>
    <row r="1333" spans="15:101" s="26" customFormat="1" x14ac:dyDescent="0.3">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32"/>
      <c r="BN1333" s="32"/>
      <c r="BO1333" s="32"/>
      <c r="BP1333" s="32"/>
      <c r="BQ1333" s="32"/>
      <c r="BR1333" s="32"/>
      <c r="BS1333" s="32"/>
      <c r="BT1333" s="32"/>
      <c r="BU1333" s="32"/>
      <c r="BV1333" s="32"/>
      <c r="BW1333" s="32"/>
      <c r="BX1333" s="32"/>
      <c r="BY1333" s="32"/>
      <c r="BZ1333" s="32"/>
      <c r="CA1333" s="32"/>
      <c r="CB1333" s="32"/>
      <c r="CC1333" s="32"/>
      <c r="CD1333" s="32"/>
      <c r="CE1333" s="32"/>
      <c r="CF1333" s="32"/>
      <c r="CG1333" s="32"/>
      <c r="CH1333" s="32"/>
      <c r="CI1333" s="32"/>
      <c r="CJ1333" s="32"/>
      <c r="CK1333" s="32"/>
      <c r="CL1333" s="32"/>
      <c r="CM1333" s="32"/>
      <c r="CN1333" s="32"/>
      <c r="CO1333" s="32"/>
      <c r="CP1333" s="32"/>
      <c r="CQ1333" s="32"/>
      <c r="CR1333" s="32"/>
      <c r="CS1333" s="32"/>
      <c r="CT1333" s="32"/>
      <c r="CU1333" s="32"/>
      <c r="CV1333" s="32"/>
      <c r="CW1333" s="32"/>
    </row>
    <row r="1334" spans="15:101" s="26" customFormat="1" x14ac:dyDescent="0.3">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row>
    <row r="1335" spans="15:101" s="26" customFormat="1" x14ac:dyDescent="0.3">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32"/>
      <c r="BN1335" s="32"/>
      <c r="BO1335" s="32"/>
      <c r="BP1335" s="32"/>
      <c r="BQ1335" s="32"/>
      <c r="BR1335" s="32"/>
      <c r="BS1335" s="32"/>
      <c r="BT1335" s="32"/>
      <c r="BU1335" s="32"/>
      <c r="BV1335" s="32"/>
      <c r="BW1335" s="32"/>
      <c r="BX1335" s="32"/>
      <c r="BY1335" s="32"/>
      <c r="BZ1335" s="32"/>
      <c r="CA1335" s="32"/>
      <c r="CB1335" s="32"/>
      <c r="CC1335" s="32"/>
      <c r="CD1335" s="32"/>
      <c r="CE1335" s="32"/>
      <c r="CF1335" s="32"/>
      <c r="CG1335" s="32"/>
      <c r="CH1335" s="32"/>
      <c r="CI1335" s="32"/>
      <c r="CJ1335" s="32"/>
      <c r="CK1335" s="32"/>
      <c r="CL1335" s="32"/>
      <c r="CM1335" s="32"/>
      <c r="CN1335" s="32"/>
      <c r="CO1335" s="32"/>
      <c r="CP1335" s="32"/>
      <c r="CQ1335" s="32"/>
      <c r="CR1335" s="32"/>
      <c r="CS1335" s="32"/>
      <c r="CT1335" s="32"/>
      <c r="CU1335" s="32"/>
      <c r="CV1335" s="32"/>
      <c r="CW1335" s="32"/>
    </row>
    <row r="1336" spans="15:101" s="26" customFormat="1" x14ac:dyDescent="0.3">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32"/>
      <c r="BN1336" s="32"/>
      <c r="BO1336" s="32"/>
      <c r="BP1336" s="32"/>
      <c r="BQ1336" s="32"/>
      <c r="BR1336" s="32"/>
      <c r="BS1336" s="32"/>
      <c r="BT1336" s="32"/>
      <c r="BU1336" s="32"/>
      <c r="BV1336" s="32"/>
      <c r="BW1336" s="32"/>
      <c r="BX1336" s="32"/>
      <c r="BY1336" s="32"/>
      <c r="BZ1336" s="32"/>
      <c r="CA1336" s="32"/>
      <c r="CB1336" s="32"/>
      <c r="CC1336" s="32"/>
      <c r="CD1336" s="32"/>
      <c r="CE1336" s="32"/>
      <c r="CF1336" s="32"/>
      <c r="CG1336" s="32"/>
      <c r="CH1336" s="32"/>
      <c r="CI1336" s="32"/>
      <c r="CJ1336" s="32"/>
      <c r="CK1336" s="32"/>
      <c r="CL1336" s="32"/>
      <c r="CM1336" s="32"/>
      <c r="CN1336" s="32"/>
      <c r="CO1336" s="32"/>
      <c r="CP1336" s="32"/>
      <c r="CQ1336" s="32"/>
      <c r="CR1336" s="32"/>
      <c r="CS1336" s="32"/>
      <c r="CT1336" s="32"/>
      <c r="CU1336" s="32"/>
      <c r="CV1336" s="32"/>
      <c r="CW1336" s="32"/>
    </row>
    <row r="1337" spans="15:101" s="26" customFormat="1" x14ac:dyDescent="0.3">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32"/>
      <c r="BN1337" s="32"/>
      <c r="BO1337" s="32"/>
      <c r="BP1337" s="32"/>
      <c r="BQ1337" s="32"/>
      <c r="BR1337" s="32"/>
      <c r="BS1337" s="32"/>
      <c r="BT1337" s="32"/>
      <c r="BU1337" s="32"/>
      <c r="BV1337" s="32"/>
      <c r="BW1337" s="32"/>
      <c r="BX1337" s="32"/>
      <c r="BY1337" s="32"/>
      <c r="BZ1337" s="32"/>
      <c r="CA1337" s="32"/>
      <c r="CB1337" s="32"/>
      <c r="CC1337" s="32"/>
      <c r="CD1337" s="32"/>
      <c r="CE1337" s="32"/>
      <c r="CF1337" s="32"/>
      <c r="CG1337" s="32"/>
      <c r="CH1337" s="32"/>
      <c r="CI1337" s="32"/>
      <c r="CJ1337" s="32"/>
      <c r="CK1337" s="32"/>
      <c r="CL1337" s="32"/>
      <c r="CM1337" s="32"/>
      <c r="CN1337" s="32"/>
      <c r="CO1337" s="32"/>
      <c r="CP1337" s="32"/>
      <c r="CQ1337" s="32"/>
      <c r="CR1337" s="32"/>
      <c r="CS1337" s="32"/>
      <c r="CT1337" s="32"/>
      <c r="CU1337" s="32"/>
      <c r="CV1337" s="32"/>
      <c r="CW1337" s="32"/>
    </row>
    <row r="1338" spans="15:101" s="26" customFormat="1" x14ac:dyDescent="0.3">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32"/>
      <c r="BN1338" s="32"/>
      <c r="BO1338" s="32"/>
      <c r="BP1338" s="32"/>
      <c r="BQ1338" s="32"/>
      <c r="BR1338" s="32"/>
      <c r="BS1338" s="32"/>
      <c r="BT1338" s="32"/>
      <c r="BU1338" s="32"/>
      <c r="BV1338" s="32"/>
      <c r="BW1338" s="32"/>
      <c r="BX1338" s="32"/>
      <c r="BY1338" s="32"/>
      <c r="BZ1338" s="32"/>
      <c r="CA1338" s="32"/>
      <c r="CB1338" s="32"/>
      <c r="CC1338" s="32"/>
      <c r="CD1338" s="32"/>
      <c r="CE1338" s="32"/>
      <c r="CF1338" s="32"/>
      <c r="CG1338" s="32"/>
      <c r="CH1338" s="32"/>
      <c r="CI1338" s="32"/>
      <c r="CJ1338" s="32"/>
      <c r="CK1338" s="32"/>
      <c r="CL1338" s="32"/>
      <c r="CM1338" s="32"/>
      <c r="CN1338" s="32"/>
      <c r="CO1338" s="32"/>
      <c r="CP1338" s="32"/>
      <c r="CQ1338" s="32"/>
      <c r="CR1338" s="32"/>
      <c r="CS1338" s="32"/>
      <c r="CT1338" s="32"/>
      <c r="CU1338" s="32"/>
      <c r="CV1338" s="32"/>
      <c r="CW1338" s="32"/>
    </row>
    <row r="1339" spans="15:101" s="26" customFormat="1" x14ac:dyDescent="0.3">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32"/>
      <c r="BN1339" s="32"/>
      <c r="BO1339" s="32"/>
      <c r="BP1339" s="32"/>
      <c r="BQ1339" s="32"/>
      <c r="BR1339" s="32"/>
      <c r="BS1339" s="32"/>
      <c r="BT1339" s="32"/>
      <c r="BU1339" s="32"/>
      <c r="BV1339" s="32"/>
      <c r="BW1339" s="32"/>
      <c r="BX1339" s="32"/>
      <c r="BY1339" s="32"/>
      <c r="BZ1339" s="32"/>
      <c r="CA1339" s="32"/>
      <c r="CB1339" s="32"/>
      <c r="CC1339" s="32"/>
      <c r="CD1339" s="32"/>
      <c r="CE1339" s="32"/>
      <c r="CF1339" s="32"/>
      <c r="CG1339" s="32"/>
      <c r="CH1339" s="32"/>
      <c r="CI1339" s="32"/>
      <c r="CJ1339" s="32"/>
      <c r="CK1339" s="32"/>
      <c r="CL1339" s="32"/>
      <c r="CM1339" s="32"/>
      <c r="CN1339" s="32"/>
      <c r="CO1339" s="32"/>
      <c r="CP1339" s="32"/>
      <c r="CQ1339" s="32"/>
      <c r="CR1339" s="32"/>
      <c r="CS1339" s="32"/>
      <c r="CT1339" s="32"/>
      <c r="CU1339" s="32"/>
      <c r="CV1339" s="32"/>
      <c r="CW1339" s="32"/>
    </row>
    <row r="1340" spans="15:101" s="26" customFormat="1" x14ac:dyDescent="0.3">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row>
    <row r="1341" spans="15:101" s="26" customFormat="1" x14ac:dyDescent="0.3">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row>
    <row r="1342" spans="15:101" s="26" customFormat="1" x14ac:dyDescent="0.3">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row>
    <row r="1343" spans="15:101" s="26" customFormat="1" x14ac:dyDescent="0.3">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32"/>
      <c r="BN1343" s="32"/>
      <c r="BO1343" s="32"/>
      <c r="BP1343" s="32"/>
      <c r="BQ1343" s="32"/>
      <c r="BR1343" s="32"/>
      <c r="BS1343" s="32"/>
      <c r="BT1343" s="32"/>
      <c r="BU1343" s="32"/>
      <c r="BV1343" s="32"/>
      <c r="BW1343" s="32"/>
      <c r="BX1343" s="32"/>
      <c r="BY1343" s="32"/>
      <c r="BZ1343" s="32"/>
      <c r="CA1343" s="32"/>
      <c r="CB1343" s="32"/>
      <c r="CC1343" s="32"/>
      <c r="CD1343" s="32"/>
      <c r="CE1343" s="32"/>
      <c r="CF1343" s="32"/>
      <c r="CG1343" s="32"/>
      <c r="CH1343" s="32"/>
      <c r="CI1343" s="32"/>
      <c r="CJ1343" s="32"/>
      <c r="CK1343" s="32"/>
      <c r="CL1343" s="32"/>
      <c r="CM1343" s="32"/>
      <c r="CN1343" s="32"/>
      <c r="CO1343" s="32"/>
      <c r="CP1343" s="32"/>
      <c r="CQ1343" s="32"/>
      <c r="CR1343" s="32"/>
      <c r="CS1343" s="32"/>
      <c r="CT1343" s="32"/>
      <c r="CU1343" s="32"/>
      <c r="CV1343" s="32"/>
      <c r="CW1343" s="32"/>
    </row>
    <row r="1344" spans="15:101" s="26" customFormat="1" x14ac:dyDescent="0.3">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32"/>
      <c r="BN1344" s="32"/>
      <c r="BO1344" s="32"/>
      <c r="BP1344" s="32"/>
      <c r="BQ1344" s="32"/>
      <c r="BR1344" s="32"/>
      <c r="BS1344" s="32"/>
      <c r="BT1344" s="32"/>
      <c r="BU1344" s="32"/>
      <c r="BV1344" s="32"/>
      <c r="BW1344" s="32"/>
      <c r="BX1344" s="32"/>
      <c r="BY1344" s="32"/>
      <c r="BZ1344" s="32"/>
      <c r="CA1344" s="32"/>
      <c r="CB1344" s="32"/>
      <c r="CC1344" s="32"/>
      <c r="CD1344" s="32"/>
      <c r="CE1344" s="32"/>
      <c r="CF1344" s="32"/>
      <c r="CG1344" s="32"/>
      <c r="CH1344" s="32"/>
      <c r="CI1344" s="32"/>
      <c r="CJ1344" s="32"/>
      <c r="CK1344" s="32"/>
      <c r="CL1344" s="32"/>
      <c r="CM1344" s="32"/>
      <c r="CN1344" s="32"/>
      <c r="CO1344" s="32"/>
      <c r="CP1344" s="32"/>
      <c r="CQ1344" s="32"/>
      <c r="CR1344" s="32"/>
      <c r="CS1344" s="32"/>
      <c r="CT1344" s="32"/>
      <c r="CU1344" s="32"/>
      <c r="CV1344" s="32"/>
      <c r="CW1344" s="32"/>
    </row>
    <row r="1345" spans="15:101" s="26" customFormat="1" x14ac:dyDescent="0.3">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32"/>
      <c r="BN1345" s="32"/>
      <c r="BO1345" s="32"/>
      <c r="BP1345" s="32"/>
      <c r="BQ1345" s="32"/>
      <c r="BR1345" s="32"/>
      <c r="BS1345" s="32"/>
      <c r="BT1345" s="32"/>
      <c r="BU1345" s="32"/>
      <c r="BV1345" s="32"/>
      <c r="BW1345" s="32"/>
      <c r="BX1345" s="32"/>
      <c r="BY1345" s="32"/>
      <c r="BZ1345" s="32"/>
      <c r="CA1345" s="32"/>
      <c r="CB1345" s="32"/>
      <c r="CC1345" s="32"/>
      <c r="CD1345" s="32"/>
      <c r="CE1345" s="32"/>
      <c r="CF1345" s="32"/>
      <c r="CG1345" s="32"/>
      <c r="CH1345" s="32"/>
      <c r="CI1345" s="32"/>
      <c r="CJ1345" s="32"/>
      <c r="CK1345" s="32"/>
      <c r="CL1345" s="32"/>
      <c r="CM1345" s="32"/>
      <c r="CN1345" s="32"/>
      <c r="CO1345" s="32"/>
      <c r="CP1345" s="32"/>
      <c r="CQ1345" s="32"/>
      <c r="CR1345" s="32"/>
      <c r="CS1345" s="32"/>
      <c r="CT1345" s="32"/>
      <c r="CU1345" s="32"/>
      <c r="CV1345" s="32"/>
      <c r="CW1345" s="32"/>
    </row>
    <row r="1346" spans="15:101" s="26" customFormat="1" x14ac:dyDescent="0.3">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c r="CP1346" s="32"/>
      <c r="CQ1346" s="32"/>
      <c r="CR1346" s="32"/>
      <c r="CS1346" s="32"/>
      <c r="CT1346" s="32"/>
      <c r="CU1346" s="32"/>
      <c r="CV1346" s="32"/>
      <c r="CW1346" s="32"/>
    </row>
    <row r="1347" spans="15:101" s="26" customFormat="1" x14ac:dyDescent="0.3">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c r="CP1347" s="32"/>
      <c r="CQ1347" s="32"/>
      <c r="CR1347" s="32"/>
      <c r="CS1347" s="32"/>
      <c r="CT1347" s="32"/>
      <c r="CU1347" s="32"/>
      <c r="CV1347" s="32"/>
      <c r="CW1347" s="32"/>
    </row>
    <row r="1348" spans="15:101" s="26" customFormat="1" x14ac:dyDescent="0.3">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32"/>
      <c r="BN1348" s="32"/>
      <c r="BO1348" s="32"/>
      <c r="BP1348" s="32"/>
      <c r="BQ1348" s="32"/>
      <c r="BR1348" s="32"/>
      <c r="BS1348" s="32"/>
      <c r="BT1348" s="32"/>
      <c r="BU1348" s="32"/>
      <c r="BV1348" s="32"/>
      <c r="BW1348" s="32"/>
      <c r="BX1348" s="32"/>
      <c r="BY1348" s="32"/>
      <c r="BZ1348" s="32"/>
      <c r="CA1348" s="32"/>
      <c r="CB1348" s="32"/>
      <c r="CC1348" s="32"/>
      <c r="CD1348" s="32"/>
      <c r="CE1348" s="32"/>
      <c r="CF1348" s="32"/>
      <c r="CG1348" s="32"/>
      <c r="CH1348" s="32"/>
      <c r="CI1348" s="32"/>
      <c r="CJ1348" s="32"/>
      <c r="CK1348" s="32"/>
      <c r="CL1348" s="32"/>
      <c r="CM1348" s="32"/>
      <c r="CN1348" s="32"/>
      <c r="CO1348" s="32"/>
      <c r="CP1348" s="32"/>
      <c r="CQ1348" s="32"/>
      <c r="CR1348" s="32"/>
      <c r="CS1348" s="32"/>
      <c r="CT1348" s="32"/>
      <c r="CU1348" s="32"/>
      <c r="CV1348" s="32"/>
      <c r="CW1348" s="32"/>
    </row>
    <row r="1349" spans="15:101" s="26" customFormat="1" x14ac:dyDescent="0.3">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32"/>
      <c r="BN1349" s="32"/>
      <c r="BO1349" s="32"/>
      <c r="BP1349" s="32"/>
      <c r="BQ1349" s="32"/>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row>
    <row r="1350" spans="15:101" s="26" customFormat="1" x14ac:dyDescent="0.3">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row>
    <row r="1351" spans="15:101" s="26" customFormat="1" x14ac:dyDescent="0.3">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32"/>
      <c r="BN1351" s="32"/>
      <c r="BO1351" s="32"/>
      <c r="BP1351" s="32"/>
      <c r="BQ1351" s="32"/>
      <c r="BR1351" s="32"/>
      <c r="BS1351" s="32"/>
      <c r="BT1351" s="32"/>
      <c r="BU1351" s="32"/>
      <c r="BV1351" s="32"/>
      <c r="BW1351" s="32"/>
      <c r="BX1351" s="32"/>
      <c r="BY1351" s="32"/>
      <c r="BZ1351" s="32"/>
      <c r="CA1351" s="32"/>
      <c r="CB1351" s="32"/>
      <c r="CC1351" s="32"/>
      <c r="CD1351" s="32"/>
      <c r="CE1351" s="32"/>
      <c r="CF1351" s="32"/>
      <c r="CG1351" s="32"/>
      <c r="CH1351" s="32"/>
      <c r="CI1351" s="32"/>
      <c r="CJ1351" s="32"/>
      <c r="CK1351" s="32"/>
      <c r="CL1351" s="32"/>
      <c r="CM1351" s="32"/>
      <c r="CN1351" s="32"/>
      <c r="CO1351" s="32"/>
      <c r="CP1351" s="32"/>
      <c r="CQ1351" s="32"/>
      <c r="CR1351" s="32"/>
      <c r="CS1351" s="32"/>
      <c r="CT1351" s="32"/>
      <c r="CU1351" s="32"/>
      <c r="CV1351" s="32"/>
      <c r="CW1351" s="32"/>
    </row>
    <row r="1352" spans="15:101" s="26" customFormat="1" x14ac:dyDescent="0.3">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32"/>
      <c r="BN1352" s="32"/>
      <c r="BO1352" s="32"/>
      <c r="BP1352" s="32"/>
      <c r="BQ1352" s="32"/>
      <c r="BR1352" s="32"/>
      <c r="BS1352" s="32"/>
      <c r="BT1352" s="32"/>
      <c r="BU1352" s="32"/>
      <c r="BV1352" s="32"/>
      <c r="BW1352" s="32"/>
      <c r="BX1352" s="32"/>
      <c r="BY1352" s="32"/>
      <c r="BZ1352" s="32"/>
      <c r="CA1352" s="32"/>
      <c r="CB1352" s="32"/>
      <c r="CC1352" s="32"/>
      <c r="CD1352" s="32"/>
      <c r="CE1352" s="32"/>
      <c r="CF1352" s="32"/>
      <c r="CG1352" s="32"/>
      <c r="CH1352" s="32"/>
      <c r="CI1352" s="32"/>
      <c r="CJ1352" s="32"/>
      <c r="CK1352" s="32"/>
      <c r="CL1352" s="32"/>
      <c r="CM1352" s="32"/>
      <c r="CN1352" s="32"/>
      <c r="CO1352" s="32"/>
      <c r="CP1352" s="32"/>
      <c r="CQ1352" s="32"/>
      <c r="CR1352" s="32"/>
      <c r="CS1352" s="32"/>
      <c r="CT1352" s="32"/>
      <c r="CU1352" s="32"/>
      <c r="CV1352" s="32"/>
      <c r="CW1352" s="32"/>
    </row>
    <row r="1353" spans="15:101" s="26" customFormat="1" x14ac:dyDescent="0.3">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32"/>
      <c r="BN1353" s="32"/>
      <c r="BO1353" s="32"/>
      <c r="BP1353" s="32"/>
      <c r="BQ1353" s="32"/>
      <c r="BR1353" s="32"/>
      <c r="BS1353" s="32"/>
      <c r="BT1353" s="32"/>
      <c r="BU1353" s="32"/>
      <c r="BV1353" s="32"/>
      <c r="BW1353" s="32"/>
      <c r="BX1353" s="32"/>
      <c r="BY1353" s="32"/>
      <c r="BZ1353" s="32"/>
      <c r="CA1353" s="32"/>
      <c r="CB1353" s="32"/>
      <c r="CC1353" s="32"/>
      <c r="CD1353" s="32"/>
      <c r="CE1353" s="32"/>
      <c r="CF1353" s="32"/>
      <c r="CG1353" s="32"/>
      <c r="CH1353" s="32"/>
      <c r="CI1353" s="32"/>
      <c r="CJ1353" s="32"/>
      <c r="CK1353" s="32"/>
      <c r="CL1353" s="32"/>
      <c r="CM1353" s="32"/>
      <c r="CN1353" s="32"/>
      <c r="CO1353" s="32"/>
      <c r="CP1353" s="32"/>
      <c r="CQ1353" s="32"/>
      <c r="CR1353" s="32"/>
      <c r="CS1353" s="32"/>
      <c r="CT1353" s="32"/>
      <c r="CU1353" s="32"/>
      <c r="CV1353" s="32"/>
      <c r="CW1353" s="32"/>
    </row>
    <row r="1354" spans="15:101" s="26" customFormat="1" x14ac:dyDescent="0.3">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32"/>
      <c r="BN1354" s="32"/>
      <c r="BO1354" s="32"/>
      <c r="BP1354" s="32"/>
      <c r="BQ1354" s="32"/>
      <c r="BR1354" s="32"/>
      <c r="BS1354" s="32"/>
      <c r="BT1354" s="32"/>
      <c r="BU1354" s="32"/>
      <c r="BV1354" s="32"/>
      <c r="BW1354" s="32"/>
      <c r="BX1354" s="32"/>
      <c r="BY1354" s="32"/>
      <c r="BZ1354" s="32"/>
      <c r="CA1354" s="32"/>
      <c r="CB1354" s="32"/>
      <c r="CC1354" s="32"/>
      <c r="CD1354" s="32"/>
      <c r="CE1354" s="32"/>
      <c r="CF1354" s="32"/>
      <c r="CG1354" s="32"/>
      <c r="CH1354" s="32"/>
      <c r="CI1354" s="32"/>
      <c r="CJ1354" s="32"/>
      <c r="CK1354" s="32"/>
      <c r="CL1354" s="32"/>
      <c r="CM1354" s="32"/>
      <c r="CN1354" s="32"/>
      <c r="CO1354" s="32"/>
      <c r="CP1354" s="32"/>
      <c r="CQ1354" s="32"/>
      <c r="CR1354" s="32"/>
      <c r="CS1354" s="32"/>
      <c r="CT1354" s="32"/>
      <c r="CU1354" s="32"/>
      <c r="CV1354" s="32"/>
      <c r="CW1354" s="32"/>
    </row>
    <row r="1355" spans="15:101" s="26" customFormat="1" x14ac:dyDescent="0.3">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c r="CP1355" s="32"/>
      <c r="CQ1355" s="32"/>
      <c r="CR1355" s="32"/>
      <c r="CS1355" s="32"/>
      <c r="CT1355" s="32"/>
      <c r="CU1355" s="32"/>
      <c r="CV1355" s="32"/>
      <c r="CW1355" s="32"/>
    </row>
    <row r="1356" spans="15:101" s="26" customFormat="1" x14ac:dyDescent="0.3">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c r="CP1356" s="32"/>
      <c r="CQ1356" s="32"/>
      <c r="CR1356" s="32"/>
      <c r="CS1356" s="32"/>
      <c r="CT1356" s="32"/>
      <c r="CU1356" s="32"/>
      <c r="CV1356" s="32"/>
      <c r="CW1356" s="32"/>
    </row>
    <row r="1357" spans="15:101" s="26" customFormat="1" x14ac:dyDescent="0.3">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32"/>
      <c r="BN1357" s="32"/>
      <c r="BO1357" s="32"/>
      <c r="BP1357" s="32"/>
      <c r="BQ1357" s="32"/>
      <c r="BR1357" s="32"/>
      <c r="BS1357" s="32"/>
      <c r="BT1357" s="32"/>
      <c r="BU1357" s="32"/>
      <c r="BV1357" s="32"/>
      <c r="BW1357" s="32"/>
      <c r="BX1357" s="32"/>
      <c r="BY1357" s="32"/>
      <c r="BZ1357" s="32"/>
      <c r="CA1357" s="32"/>
      <c r="CB1357" s="32"/>
      <c r="CC1357" s="32"/>
      <c r="CD1357" s="32"/>
      <c r="CE1357" s="32"/>
      <c r="CF1357" s="32"/>
      <c r="CG1357" s="32"/>
      <c r="CH1357" s="32"/>
      <c r="CI1357" s="32"/>
      <c r="CJ1357" s="32"/>
      <c r="CK1357" s="32"/>
      <c r="CL1357" s="32"/>
      <c r="CM1357" s="32"/>
      <c r="CN1357" s="32"/>
      <c r="CO1357" s="32"/>
      <c r="CP1357" s="32"/>
      <c r="CQ1357" s="32"/>
      <c r="CR1357" s="32"/>
      <c r="CS1357" s="32"/>
      <c r="CT1357" s="32"/>
      <c r="CU1357" s="32"/>
      <c r="CV1357" s="32"/>
      <c r="CW1357" s="32"/>
    </row>
    <row r="1358" spans="15:101" s="26" customFormat="1" x14ac:dyDescent="0.3">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row>
    <row r="1359" spans="15:101" s="26" customFormat="1" x14ac:dyDescent="0.3">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32"/>
      <c r="BN1359" s="32"/>
      <c r="BO1359" s="32"/>
      <c r="BP1359" s="32"/>
      <c r="BQ1359" s="32"/>
      <c r="BR1359" s="32"/>
      <c r="BS1359" s="32"/>
      <c r="BT1359" s="32"/>
      <c r="BU1359" s="32"/>
      <c r="BV1359" s="32"/>
      <c r="BW1359" s="32"/>
      <c r="BX1359" s="32"/>
      <c r="BY1359" s="32"/>
      <c r="BZ1359" s="32"/>
      <c r="CA1359" s="32"/>
      <c r="CB1359" s="32"/>
      <c r="CC1359" s="32"/>
      <c r="CD1359" s="32"/>
      <c r="CE1359" s="32"/>
      <c r="CF1359" s="32"/>
      <c r="CG1359" s="32"/>
      <c r="CH1359" s="32"/>
      <c r="CI1359" s="32"/>
      <c r="CJ1359" s="32"/>
      <c r="CK1359" s="32"/>
      <c r="CL1359" s="32"/>
      <c r="CM1359" s="32"/>
      <c r="CN1359" s="32"/>
      <c r="CO1359" s="32"/>
      <c r="CP1359" s="32"/>
      <c r="CQ1359" s="32"/>
      <c r="CR1359" s="32"/>
      <c r="CS1359" s="32"/>
      <c r="CT1359" s="32"/>
      <c r="CU1359" s="32"/>
      <c r="CV1359" s="32"/>
      <c r="CW1359" s="32"/>
    </row>
    <row r="1360" spans="15:101" s="26" customFormat="1" x14ac:dyDescent="0.3">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32"/>
      <c r="BN1360" s="32"/>
      <c r="BO1360" s="32"/>
      <c r="BP1360" s="32"/>
      <c r="BQ1360" s="32"/>
      <c r="BR1360" s="32"/>
      <c r="BS1360" s="32"/>
      <c r="BT1360" s="32"/>
      <c r="BU1360" s="32"/>
      <c r="BV1360" s="32"/>
      <c r="BW1360" s="32"/>
      <c r="BX1360" s="32"/>
      <c r="BY1360" s="32"/>
      <c r="BZ1360" s="32"/>
      <c r="CA1360" s="32"/>
      <c r="CB1360" s="32"/>
      <c r="CC1360" s="32"/>
      <c r="CD1360" s="32"/>
      <c r="CE1360" s="32"/>
      <c r="CF1360" s="32"/>
      <c r="CG1360" s="32"/>
      <c r="CH1360" s="32"/>
      <c r="CI1360" s="32"/>
      <c r="CJ1360" s="32"/>
      <c r="CK1360" s="32"/>
      <c r="CL1360" s="32"/>
      <c r="CM1360" s="32"/>
      <c r="CN1360" s="32"/>
      <c r="CO1360" s="32"/>
      <c r="CP1360" s="32"/>
      <c r="CQ1360" s="32"/>
      <c r="CR1360" s="32"/>
      <c r="CS1360" s="32"/>
      <c r="CT1360" s="32"/>
      <c r="CU1360" s="32"/>
      <c r="CV1360" s="32"/>
      <c r="CW1360" s="32"/>
    </row>
    <row r="1361" spans="15:101" s="26" customFormat="1" x14ac:dyDescent="0.3">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32"/>
      <c r="BN1361" s="32"/>
      <c r="BO1361" s="32"/>
      <c r="BP1361" s="32"/>
      <c r="BQ1361" s="32"/>
      <c r="BR1361" s="32"/>
      <c r="BS1361" s="32"/>
      <c r="BT1361" s="32"/>
      <c r="BU1361" s="32"/>
      <c r="BV1361" s="32"/>
      <c r="BW1361" s="32"/>
      <c r="BX1361" s="32"/>
      <c r="BY1361" s="32"/>
      <c r="BZ1361" s="32"/>
      <c r="CA1361" s="32"/>
      <c r="CB1361" s="32"/>
      <c r="CC1361" s="32"/>
      <c r="CD1361" s="32"/>
      <c r="CE1361" s="32"/>
      <c r="CF1361" s="32"/>
      <c r="CG1361" s="32"/>
      <c r="CH1361" s="32"/>
      <c r="CI1361" s="32"/>
      <c r="CJ1361" s="32"/>
      <c r="CK1361" s="32"/>
      <c r="CL1361" s="32"/>
      <c r="CM1361" s="32"/>
      <c r="CN1361" s="32"/>
      <c r="CO1361" s="32"/>
      <c r="CP1361" s="32"/>
      <c r="CQ1361" s="32"/>
      <c r="CR1361" s="32"/>
      <c r="CS1361" s="32"/>
      <c r="CT1361" s="32"/>
      <c r="CU1361" s="32"/>
      <c r="CV1361" s="32"/>
      <c r="CW1361" s="32"/>
    </row>
    <row r="1362" spans="15:101" s="26" customFormat="1" x14ac:dyDescent="0.3">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32"/>
      <c r="BN1362" s="32"/>
      <c r="BO1362" s="32"/>
      <c r="BP1362" s="32"/>
      <c r="BQ1362" s="32"/>
      <c r="BR1362" s="32"/>
      <c r="BS1362" s="32"/>
      <c r="BT1362" s="32"/>
      <c r="BU1362" s="32"/>
      <c r="BV1362" s="32"/>
      <c r="BW1362" s="32"/>
      <c r="BX1362" s="32"/>
      <c r="BY1362" s="32"/>
      <c r="BZ1362" s="32"/>
      <c r="CA1362" s="32"/>
      <c r="CB1362" s="32"/>
      <c r="CC1362" s="32"/>
      <c r="CD1362" s="32"/>
      <c r="CE1362" s="32"/>
      <c r="CF1362" s="32"/>
      <c r="CG1362" s="32"/>
      <c r="CH1362" s="32"/>
      <c r="CI1362" s="32"/>
      <c r="CJ1362" s="32"/>
      <c r="CK1362" s="32"/>
      <c r="CL1362" s="32"/>
      <c r="CM1362" s="32"/>
      <c r="CN1362" s="32"/>
      <c r="CO1362" s="32"/>
      <c r="CP1362" s="32"/>
      <c r="CQ1362" s="32"/>
      <c r="CR1362" s="32"/>
      <c r="CS1362" s="32"/>
      <c r="CT1362" s="32"/>
      <c r="CU1362" s="32"/>
      <c r="CV1362" s="32"/>
      <c r="CW1362" s="32"/>
    </row>
    <row r="1363" spans="15:101" s="26" customFormat="1" x14ac:dyDescent="0.3">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32"/>
      <c r="BN1363" s="32"/>
      <c r="BO1363" s="32"/>
      <c r="BP1363" s="32"/>
      <c r="BQ1363" s="32"/>
      <c r="BR1363" s="32"/>
      <c r="BS1363" s="32"/>
      <c r="BT1363" s="32"/>
      <c r="BU1363" s="32"/>
      <c r="BV1363" s="32"/>
      <c r="BW1363" s="32"/>
      <c r="BX1363" s="32"/>
      <c r="BY1363" s="32"/>
      <c r="BZ1363" s="32"/>
      <c r="CA1363" s="32"/>
      <c r="CB1363" s="32"/>
      <c r="CC1363" s="32"/>
      <c r="CD1363" s="32"/>
      <c r="CE1363" s="32"/>
      <c r="CF1363" s="32"/>
      <c r="CG1363" s="32"/>
      <c r="CH1363" s="32"/>
      <c r="CI1363" s="32"/>
      <c r="CJ1363" s="32"/>
      <c r="CK1363" s="32"/>
      <c r="CL1363" s="32"/>
      <c r="CM1363" s="32"/>
      <c r="CN1363" s="32"/>
      <c r="CO1363" s="32"/>
      <c r="CP1363" s="32"/>
      <c r="CQ1363" s="32"/>
      <c r="CR1363" s="32"/>
      <c r="CS1363" s="32"/>
      <c r="CT1363" s="32"/>
      <c r="CU1363" s="32"/>
      <c r="CV1363" s="32"/>
      <c r="CW1363" s="32"/>
    </row>
    <row r="1364" spans="15:101" s="26" customFormat="1" x14ac:dyDescent="0.3">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32"/>
      <c r="BN1364" s="32"/>
      <c r="BO1364" s="32"/>
      <c r="BP1364" s="32"/>
      <c r="BQ1364" s="32"/>
      <c r="BR1364" s="32"/>
      <c r="BS1364" s="32"/>
      <c r="BT1364" s="32"/>
      <c r="BU1364" s="32"/>
      <c r="BV1364" s="32"/>
      <c r="BW1364" s="32"/>
      <c r="BX1364" s="32"/>
      <c r="BY1364" s="32"/>
      <c r="BZ1364" s="32"/>
      <c r="CA1364" s="32"/>
      <c r="CB1364" s="32"/>
      <c r="CC1364" s="32"/>
      <c r="CD1364" s="32"/>
      <c r="CE1364" s="32"/>
      <c r="CF1364" s="32"/>
      <c r="CG1364" s="32"/>
      <c r="CH1364" s="32"/>
      <c r="CI1364" s="32"/>
      <c r="CJ1364" s="32"/>
      <c r="CK1364" s="32"/>
      <c r="CL1364" s="32"/>
      <c r="CM1364" s="32"/>
      <c r="CN1364" s="32"/>
      <c r="CO1364" s="32"/>
      <c r="CP1364" s="32"/>
      <c r="CQ1364" s="32"/>
      <c r="CR1364" s="32"/>
      <c r="CS1364" s="32"/>
      <c r="CT1364" s="32"/>
      <c r="CU1364" s="32"/>
      <c r="CV1364" s="32"/>
      <c r="CW1364" s="32"/>
    </row>
    <row r="1365" spans="15:101" s="26" customFormat="1" x14ac:dyDescent="0.3">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32"/>
      <c r="BN1365" s="32"/>
      <c r="BO1365" s="32"/>
      <c r="BP1365" s="32"/>
      <c r="BQ1365" s="32"/>
      <c r="BR1365" s="32"/>
      <c r="BS1365" s="32"/>
      <c r="BT1365" s="32"/>
      <c r="BU1365" s="32"/>
      <c r="BV1365" s="32"/>
      <c r="BW1365" s="32"/>
      <c r="BX1365" s="32"/>
      <c r="BY1365" s="32"/>
      <c r="BZ1365" s="32"/>
      <c r="CA1365" s="32"/>
      <c r="CB1365" s="32"/>
      <c r="CC1365" s="32"/>
      <c r="CD1365" s="32"/>
      <c r="CE1365" s="32"/>
      <c r="CF1365" s="32"/>
      <c r="CG1365" s="32"/>
      <c r="CH1365" s="32"/>
      <c r="CI1365" s="32"/>
      <c r="CJ1365" s="32"/>
      <c r="CK1365" s="32"/>
      <c r="CL1365" s="32"/>
      <c r="CM1365" s="32"/>
      <c r="CN1365" s="32"/>
      <c r="CO1365" s="32"/>
      <c r="CP1365" s="32"/>
      <c r="CQ1365" s="32"/>
      <c r="CR1365" s="32"/>
      <c r="CS1365" s="32"/>
      <c r="CT1365" s="32"/>
      <c r="CU1365" s="32"/>
      <c r="CV1365" s="32"/>
      <c r="CW1365" s="32"/>
    </row>
    <row r="1366" spans="15:101" s="26" customFormat="1" x14ac:dyDescent="0.3">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row>
    <row r="1367" spans="15:101" s="26" customFormat="1" x14ac:dyDescent="0.3">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32"/>
      <c r="BN1367" s="32"/>
      <c r="BO1367" s="32"/>
      <c r="BP1367" s="32"/>
      <c r="BQ1367" s="32"/>
      <c r="BR1367" s="32"/>
      <c r="BS1367" s="32"/>
      <c r="BT1367" s="32"/>
      <c r="BU1367" s="32"/>
      <c r="BV1367" s="32"/>
      <c r="BW1367" s="32"/>
      <c r="BX1367" s="32"/>
      <c r="BY1367" s="32"/>
      <c r="BZ1367" s="32"/>
      <c r="CA1367" s="32"/>
      <c r="CB1367" s="32"/>
      <c r="CC1367" s="32"/>
      <c r="CD1367" s="32"/>
      <c r="CE1367" s="32"/>
      <c r="CF1367" s="32"/>
      <c r="CG1367" s="32"/>
      <c r="CH1367" s="32"/>
      <c r="CI1367" s="32"/>
      <c r="CJ1367" s="32"/>
      <c r="CK1367" s="32"/>
      <c r="CL1367" s="32"/>
      <c r="CM1367" s="32"/>
      <c r="CN1367" s="32"/>
      <c r="CO1367" s="32"/>
      <c r="CP1367" s="32"/>
      <c r="CQ1367" s="32"/>
      <c r="CR1367" s="32"/>
      <c r="CS1367" s="32"/>
      <c r="CT1367" s="32"/>
      <c r="CU1367" s="32"/>
      <c r="CV1367" s="32"/>
      <c r="CW1367" s="32"/>
    </row>
    <row r="1368" spans="15:101" s="26" customFormat="1" x14ac:dyDescent="0.3">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32"/>
      <c r="BN1368" s="32"/>
      <c r="BO1368" s="32"/>
      <c r="BP1368" s="32"/>
      <c r="BQ1368" s="32"/>
      <c r="BR1368" s="32"/>
      <c r="BS1368" s="32"/>
      <c r="BT1368" s="32"/>
      <c r="BU1368" s="32"/>
      <c r="BV1368" s="32"/>
      <c r="BW1368" s="32"/>
      <c r="BX1368" s="32"/>
      <c r="BY1368" s="32"/>
      <c r="BZ1368" s="32"/>
      <c r="CA1368" s="32"/>
      <c r="CB1368" s="32"/>
      <c r="CC1368" s="32"/>
      <c r="CD1368" s="32"/>
      <c r="CE1368" s="32"/>
      <c r="CF1368" s="32"/>
      <c r="CG1368" s="32"/>
      <c r="CH1368" s="32"/>
      <c r="CI1368" s="32"/>
      <c r="CJ1368" s="32"/>
      <c r="CK1368" s="32"/>
      <c r="CL1368" s="32"/>
      <c r="CM1368" s="32"/>
      <c r="CN1368" s="32"/>
      <c r="CO1368" s="32"/>
      <c r="CP1368" s="32"/>
      <c r="CQ1368" s="32"/>
      <c r="CR1368" s="32"/>
      <c r="CS1368" s="32"/>
      <c r="CT1368" s="32"/>
      <c r="CU1368" s="32"/>
      <c r="CV1368" s="32"/>
      <c r="CW1368" s="32"/>
    </row>
    <row r="1369" spans="15:101" s="26" customFormat="1" x14ac:dyDescent="0.3">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32"/>
      <c r="BN1369" s="32"/>
      <c r="BO1369" s="32"/>
      <c r="BP1369" s="32"/>
      <c r="BQ1369" s="32"/>
      <c r="BR1369" s="32"/>
      <c r="BS1369" s="32"/>
      <c r="BT1369" s="32"/>
      <c r="BU1369" s="32"/>
      <c r="BV1369" s="32"/>
      <c r="BW1369" s="32"/>
      <c r="BX1369" s="32"/>
      <c r="BY1369" s="32"/>
      <c r="BZ1369" s="32"/>
      <c r="CA1369" s="32"/>
      <c r="CB1369" s="32"/>
      <c r="CC1369" s="32"/>
      <c r="CD1369" s="32"/>
      <c r="CE1369" s="32"/>
      <c r="CF1369" s="32"/>
      <c r="CG1369" s="32"/>
      <c r="CH1369" s="32"/>
      <c r="CI1369" s="32"/>
      <c r="CJ1369" s="32"/>
      <c r="CK1369" s="32"/>
      <c r="CL1369" s="32"/>
      <c r="CM1369" s="32"/>
      <c r="CN1369" s="32"/>
      <c r="CO1369" s="32"/>
      <c r="CP1369" s="32"/>
      <c r="CQ1369" s="32"/>
      <c r="CR1369" s="32"/>
      <c r="CS1369" s="32"/>
      <c r="CT1369" s="32"/>
      <c r="CU1369" s="32"/>
      <c r="CV1369" s="32"/>
      <c r="CW1369" s="32"/>
    </row>
    <row r="1370" spans="15:101" s="26" customFormat="1" x14ac:dyDescent="0.3">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32"/>
      <c r="BN1370" s="32"/>
      <c r="BO1370" s="32"/>
      <c r="BP1370" s="32"/>
      <c r="BQ1370" s="32"/>
      <c r="BR1370" s="32"/>
      <c r="BS1370" s="32"/>
      <c r="BT1370" s="32"/>
      <c r="BU1370" s="32"/>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row>
    <row r="1371" spans="15:101" s="26" customFormat="1" x14ac:dyDescent="0.3">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32"/>
      <c r="BN1371" s="32"/>
      <c r="BO1371" s="32"/>
      <c r="BP1371" s="32"/>
      <c r="BQ1371" s="32"/>
      <c r="BR1371" s="32"/>
      <c r="BS1371" s="32"/>
      <c r="BT1371" s="32"/>
      <c r="BU1371" s="32"/>
      <c r="BV1371" s="32"/>
      <c r="BW1371" s="32"/>
      <c r="BX1371" s="32"/>
      <c r="BY1371" s="32"/>
      <c r="BZ1371" s="32"/>
      <c r="CA1371" s="32"/>
      <c r="CB1371" s="32"/>
      <c r="CC1371" s="32"/>
      <c r="CD1371" s="32"/>
      <c r="CE1371" s="32"/>
      <c r="CF1371" s="32"/>
      <c r="CG1371" s="32"/>
      <c r="CH1371" s="32"/>
      <c r="CI1371" s="32"/>
      <c r="CJ1371" s="32"/>
      <c r="CK1371" s="32"/>
      <c r="CL1371" s="32"/>
      <c r="CM1371" s="32"/>
      <c r="CN1371" s="32"/>
      <c r="CO1371" s="32"/>
      <c r="CP1371" s="32"/>
      <c r="CQ1371" s="32"/>
      <c r="CR1371" s="32"/>
      <c r="CS1371" s="32"/>
      <c r="CT1371" s="32"/>
      <c r="CU1371" s="32"/>
      <c r="CV1371" s="32"/>
      <c r="CW1371" s="32"/>
    </row>
    <row r="1372" spans="15:101" s="26" customFormat="1" x14ac:dyDescent="0.3">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32"/>
      <c r="BN1372" s="32"/>
      <c r="BO1372" s="32"/>
      <c r="BP1372" s="32"/>
      <c r="BQ1372" s="32"/>
      <c r="BR1372" s="32"/>
      <c r="BS1372" s="32"/>
      <c r="BT1372" s="32"/>
      <c r="BU1372" s="32"/>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row>
    <row r="1373" spans="15:101" s="26" customFormat="1" x14ac:dyDescent="0.3">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c r="CP1373" s="32"/>
      <c r="CQ1373" s="32"/>
      <c r="CR1373" s="32"/>
      <c r="CS1373" s="32"/>
      <c r="CT1373" s="32"/>
      <c r="CU1373" s="32"/>
      <c r="CV1373" s="32"/>
      <c r="CW1373" s="32"/>
    </row>
    <row r="1374" spans="15:101" s="26" customFormat="1" x14ac:dyDescent="0.3">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row>
    <row r="1375" spans="15:101" s="26" customFormat="1" x14ac:dyDescent="0.3">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32"/>
      <c r="BN1375" s="32"/>
      <c r="BO1375" s="32"/>
      <c r="BP1375" s="32"/>
      <c r="BQ1375" s="32"/>
      <c r="BR1375" s="32"/>
      <c r="BS1375" s="32"/>
      <c r="BT1375" s="32"/>
      <c r="BU1375" s="32"/>
      <c r="BV1375" s="32"/>
      <c r="BW1375" s="32"/>
      <c r="BX1375" s="32"/>
      <c r="BY1375" s="32"/>
      <c r="BZ1375" s="32"/>
      <c r="CA1375" s="32"/>
      <c r="CB1375" s="32"/>
      <c r="CC1375" s="32"/>
      <c r="CD1375" s="32"/>
      <c r="CE1375" s="32"/>
      <c r="CF1375" s="32"/>
      <c r="CG1375" s="32"/>
      <c r="CH1375" s="32"/>
      <c r="CI1375" s="32"/>
      <c r="CJ1375" s="32"/>
      <c r="CK1375" s="32"/>
      <c r="CL1375" s="32"/>
      <c r="CM1375" s="32"/>
      <c r="CN1375" s="32"/>
      <c r="CO1375" s="32"/>
      <c r="CP1375" s="32"/>
      <c r="CQ1375" s="32"/>
      <c r="CR1375" s="32"/>
      <c r="CS1375" s="32"/>
      <c r="CT1375" s="32"/>
      <c r="CU1375" s="32"/>
      <c r="CV1375" s="32"/>
      <c r="CW1375" s="32"/>
    </row>
    <row r="1376" spans="15:101" s="26" customFormat="1" x14ac:dyDescent="0.3">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32"/>
      <c r="BN1376" s="32"/>
      <c r="BO1376" s="32"/>
      <c r="BP1376" s="32"/>
      <c r="BQ1376" s="32"/>
      <c r="BR1376" s="32"/>
      <c r="BS1376" s="32"/>
      <c r="BT1376" s="32"/>
      <c r="BU1376" s="32"/>
      <c r="BV1376" s="32"/>
      <c r="BW1376" s="32"/>
      <c r="BX1376" s="32"/>
      <c r="BY1376" s="32"/>
      <c r="BZ1376" s="32"/>
      <c r="CA1376" s="32"/>
      <c r="CB1376" s="32"/>
      <c r="CC1376" s="32"/>
      <c r="CD1376" s="32"/>
      <c r="CE1376" s="32"/>
      <c r="CF1376" s="32"/>
      <c r="CG1376" s="32"/>
      <c r="CH1376" s="32"/>
      <c r="CI1376" s="32"/>
      <c r="CJ1376" s="32"/>
      <c r="CK1376" s="32"/>
      <c r="CL1376" s="32"/>
      <c r="CM1376" s="32"/>
      <c r="CN1376" s="32"/>
      <c r="CO1376" s="32"/>
      <c r="CP1376" s="32"/>
      <c r="CQ1376" s="32"/>
      <c r="CR1376" s="32"/>
      <c r="CS1376" s="32"/>
      <c r="CT1376" s="32"/>
      <c r="CU1376" s="32"/>
      <c r="CV1376" s="32"/>
      <c r="CW1376" s="32"/>
    </row>
    <row r="1377" spans="15:101" s="26" customFormat="1" x14ac:dyDescent="0.3">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32"/>
      <c r="BN1377" s="32"/>
      <c r="BO1377" s="32"/>
      <c r="BP1377" s="32"/>
      <c r="BQ1377" s="32"/>
      <c r="BR1377" s="32"/>
      <c r="BS1377" s="32"/>
      <c r="BT1377" s="32"/>
      <c r="BU1377" s="32"/>
      <c r="BV1377" s="32"/>
      <c r="BW1377" s="32"/>
      <c r="BX1377" s="32"/>
      <c r="BY1377" s="32"/>
      <c r="BZ1377" s="32"/>
      <c r="CA1377" s="32"/>
      <c r="CB1377" s="32"/>
      <c r="CC1377" s="32"/>
      <c r="CD1377" s="32"/>
      <c r="CE1377" s="32"/>
      <c r="CF1377" s="32"/>
      <c r="CG1377" s="32"/>
      <c r="CH1377" s="32"/>
      <c r="CI1377" s="32"/>
      <c r="CJ1377" s="32"/>
      <c r="CK1377" s="32"/>
      <c r="CL1377" s="32"/>
      <c r="CM1377" s="32"/>
      <c r="CN1377" s="32"/>
      <c r="CO1377" s="32"/>
      <c r="CP1377" s="32"/>
      <c r="CQ1377" s="32"/>
      <c r="CR1377" s="32"/>
      <c r="CS1377" s="32"/>
      <c r="CT1377" s="32"/>
      <c r="CU1377" s="32"/>
      <c r="CV1377" s="32"/>
      <c r="CW1377" s="32"/>
    </row>
    <row r="1378" spans="15:101" s="26" customFormat="1" x14ac:dyDescent="0.3">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32"/>
      <c r="BN1378" s="32"/>
      <c r="BO1378" s="32"/>
      <c r="BP1378" s="32"/>
      <c r="BQ1378" s="32"/>
      <c r="BR1378" s="32"/>
      <c r="BS1378" s="32"/>
      <c r="BT1378" s="32"/>
      <c r="BU1378" s="32"/>
      <c r="BV1378" s="32"/>
      <c r="BW1378" s="32"/>
      <c r="BX1378" s="32"/>
      <c r="BY1378" s="32"/>
      <c r="BZ1378" s="32"/>
      <c r="CA1378" s="32"/>
      <c r="CB1378" s="32"/>
      <c r="CC1378" s="32"/>
      <c r="CD1378" s="32"/>
      <c r="CE1378" s="32"/>
      <c r="CF1378" s="32"/>
      <c r="CG1378" s="32"/>
      <c r="CH1378" s="32"/>
      <c r="CI1378" s="32"/>
      <c r="CJ1378" s="32"/>
      <c r="CK1378" s="32"/>
      <c r="CL1378" s="32"/>
      <c r="CM1378" s="32"/>
      <c r="CN1378" s="32"/>
      <c r="CO1378" s="32"/>
      <c r="CP1378" s="32"/>
      <c r="CQ1378" s="32"/>
      <c r="CR1378" s="32"/>
      <c r="CS1378" s="32"/>
      <c r="CT1378" s="32"/>
      <c r="CU1378" s="32"/>
      <c r="CV1378" s="32"/>
      <c r="CW1378" s="32"/>
    </row>
    <row r="1379" spans="15:101" s="26" customFormat="1" x14ac:dyDescent="0.3">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32"/>
      <c r="BN1379" s="32"/>
      <c r="BO1379" s="32"/>
      <c r="BP1379" s="32"/>
      <c r="BQ1379" s="32"/>
      <c r="BR1379" s="32"/>
      <c r="BS1379" s="32"/>
      <c r="BT1379" s="32"/>
      <c r="BU1379" s="32"/>
      <c r="BV1379" s="32"/>
      <c r="BW1379" s="32"/>
      <c r="BX1379" s="32"/>
      <c r="BY1379" s="32"/>
      <c r="BZ1379" s="32"/>
      <c r="CA1379" s="32"/>
      <c r="CB1379" s="32"/>
      <c r="CC1379" s="32"/>
      <c r="CD1379" s="32"/>
      <c r="CE1379" s="32"/>
      <c r="CF1379" s="32"/>
      <c r="CG1379" s="32"/>
      <c r="CH1379" s="32"/>
      <c r="CI1379" s="32"/>
      <c r="CJ1379" s="32"/>
      <c r="CK1379" s="32"/>
      <c r="CL1379" s="32"/>
      <c r="CM1379" s="32"/>
      <c r="CN1379" s="32"/>
      <c r="CO1379" s="32"/>
      <c r="CP1379" s="32"/>
      <c r="CQ1379" s="32"/>
      <c r="CR1379" s="32"/>
      <c r="CS1379" s="32"/>
      <c r="CT1379" s="32"/>
      <c r="CU1379" s="32"/>
      <c r="CV1379" s="32"/>
      <c r="CW1379" s="32"/>
    </row>
    <row r="1380" spans="15:101" s="26" customFormat="1" x14ac:dyDescent="0.3">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32"/>
      <c r="BN1380" s="32"/>
      <c r="BO1380" s="32"/>
      <c r="BP1380" s="32"/>
      <c r="BQ1380" s="32"/>
      <c r="BR1380" s="32"/>
      <c r="BS1380" s="32"/>
      <c r="BT1380" s="32"/>
      <c r="BU1380" s="32"/>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row>
    <row r="1381" spans="15:101" s="26" customFormat="1" x14ac:dyDescent="0.3">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32"/>
      <c r="BN1381" s="32"/>
      <c r="BO1381" s="32"/>
      <c r="BP1381" s="32"/>
      <c r="BQ1381" s="32"/>
      <c r="BR1381" s="32"/>
      <c r="BS1381" s="32"/>
      <c r="BT1381" s="32"/>
      <c r="BU1381" s="32"/>
      <c r="BV1381" s="32"/>
      <c r="BW1381" s="32"/>
      <c r="BX1381" s="32"/>
      <c r="BY1381" s="32"/>
      <c r="BZ1381" s="32"/>
      <c r="CA1381" s="32"/>
      <c r="CB1381" s="32"/>
      <c r="CC1381" s="32"/>
      <c r="CD1381" s="32"/>
      <c r="CE1381" s="32"/>
      <c r="CF1381" s="32"/>
      <c r="CG1381" s="32"/>
      <c r="CH1381" s="32"/>
      <c r="CI1381" s="32"/>
      <c r="CJ1381" s="32"/>
      <c r="CK1381" s="32"/>
      <c r="CL1381" s="32"/>
      <c r="CM1381" s="32"/>
      <c r="CN1381" s="32"/>
      <c r="CO1381" s="32"/>
      <c r="CP1381" s="32"/>
      <c r="CQ1381" s="32"/>
      <c r="CR1381" s="32"/>
      <c r="CS1381" s="32"/>
      <c r="CT1381" s="32"/>
      <c r="CU1381" s="32"/>
      <c r="CV1381" s="32"/>
      <c r="CW1381" s="32"/>
    </row>
    <row r="1382" spans="15:101" s="26" customFormat="1" x14ac:dyDescent="0.3">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row>
    <row r="1383" spans="15:101" s="26" customFormat="1" x14ac:dyDescent="0.3">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c r="CP1383" s="32"/>
      <c r="CQ1383" s="32"/>
      <c r="CR1383" s="32"/>
      <c r="CS1383" s="32"/>
      <c r="CT1383" s="32"/>
      <c r="CU1383" s="32"/>
      <c r="CV1383" s="32"/>
      <c r="CW1383" s="32"/>
    </row>
    <row r="1384" spans="15:101" s="26" customFormat="1" x14ac:dyDescent="0.3">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32"/>
      <c r="BN1384" s="32"/>
      <c r="BO1384" s="32"/>
      <c r="BP1384" s="32"/>
      <c r="BQ1384" s="32"/>
      <c r="BR1384" s="32"/>
      <c r="BS1384" s="32"/>
      <c r="BT1384" s="32"/>
      <c r="BU1384" s="32"/>
      <c r="BV1384" s="32"/>
      <c r="BW1384" s="32"/>
      <c r="BX1384" s="32"/>
      <c r="BY1384" s="32"/>
      <c r="BZ1384" s="32"/>
      <c r="CA1384" s="32"/>
      <c r="CB1384" s="32"/>
      <c r="CC1384" s="32"/>
      <c r="CD1384" s="32"/>
      <c r="CE1384" s="32"/>
      <c r="CF1384" s="32"/>
      <c r="CG1384" s="32"/>
      <c r="CH1384" s="32"/>
      <c r="CI1384" s="32"/>
      <c r="CJ1384" s="32"/>
      <c r="CK1384" s="32"/>
      <c r="CL1384" s="32"/>
      <c r="CM1384" s="32"/>
      <c r="CN1384" s="32"/>
      <c r="CO1384" s="32"/>
      <c r="CP1384" s="32"/>
      <c r="CQ1384" s="32"/>
      <c r="CR1384" s="32"/>
      <c r="CS1384" s="32"/>
      <c r="CT1384" s="32"/>
      <c r="CU1384" s="32"/>
      <c r="CV1384" s="32"/>
      <c r="CW1384" s="32"/>
    </row>
    <row r="1385" spans="15:101" s="26" customFormat="1" x14ac:dyDescent="0.3">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32"/>
      <c r="BN1385" s="32"/>
      <c r="BO1385" s="32"/>
      <c r="BP1385" s="32"/>
      <c r="BQ1385" s="32"/>
      <c r="BR1385" s="32"/>
      <c r="BS1385" s="32"/>
      <c r="BT1385" s="32"/>
      <c r="BU1385" s="32"/>
      <c r="BV1385" s="32"/>
      <c r="BW1385" s="32"/>
      <c r="BX1385" s="32"/>
      <c r="BY1385" s="32"/>
      <c r="BZ1385" s="32"/>
      <c r="CA1385" s="32"/>
      <c r="CB1385" s="32"/>
      <c r="CC1385" s="32"/>
      <c r="CD1385" s="32"/>
      <c r="CE1385" s="32"/>
      <c r="CF1385" s="32"/>
      <c r="CG1385" s="32"/>
      <c r="CH1385" s="32"/>
      <c r="CI1385" s="32"/>
      <c r="CJ1385" s="32"/>
      <c r="CK1385" s="32"/>
      <c r="CL1385" s="32"/>
      <c r="CM1385" s="32"/>
      <c r="CN1385" s="32"/>
      <c r="CO1385" s="32"/>
      <c r="CP1385" s="32"/>
      <c r="CQ1385" s="32"/>
      <c r="CR1385" s="32"/>
      <c r="CS1385" s="32"/>
      <c r="CT1385" s="32"/>
      <c r="CU1385" s="32"/>
      <c r="CV1385" s="32"/>
      <c r="CW1385" s="32"/>
    </row>
    <row r="1386" spans="15:101" s="26" customFormat="1" x14ac:dyDescent="0.3">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32"/>
      <c r="BN1386" s="32"/>
      <c r="BO1386" s="32"/>
      <c r="BP1386" s="32"/>
      <c r="BQ1386" s="32"/>
      <c r="BR1386" s="32"/>
      <c r="BS1386" s="32"/>
      <c r="BT1386" s="32"/>
      <c r="BU1386" s="32"/>
      <c r="BV1386" s="32"/>
      <c r="BW1386" s="32"/>
      <c r="BX1386" s="32"/>
      <c r="BY1386" s="32"/>
      <c r="BZ1386" s="32"/>
      <c r="CA1386" s="32"/>
      <c r="CB1386" s="32"/>
      <c r="CC1386" s="32"/>
      <c r="CD1386" s="32"/>
      <c r="CE1386" s="32"/>
      <c r="CF1386" s="32"/>
      <c r="CG1386" s="32"/>
      <c r="CH1386" s="32"/>
      <c r="CI1386" s="32"/>
      <c r="CJ1386" s="32"/>
      <c r="CK1386" s="32"/>
      <c r="CL1386" s="32"/>
      <c r="CM1386" s="32"/>
      <c r="CN1386" s="32"/>
      <c r="CO1386" s="32"/>
      <c r="CP1386" s="32"/>
      <c r="CQ1386" s="32"/>
      <c r="CR1386" s="32"/>
      <c r="CS1386" s="32"/>
      <c r="CT1386" s="32"/>
      <c r="CU1386" s="32"/>
      <c r="CV1386" s="32"/>
      <c r="CW1386" s="32"/>
    </row>
    <row r="1387" spans="15:101" s="26" customFormat="1" x14ac:dyDescent="0.3">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32"/>
      <c r="BN1387" s="32"/>
      <c r="BO1387" s="32"/>
      <c r="BP1387" s="32"/>
      <c r="BQ1387" s="32"/>
      <c r="BR1387" s="32"/>
      <c r="BS1387" s="32"/>
      <c r="BT1387" s="32"/>
      <c r="BU1387" s="32"/>
      <c r="BV1387" s="32"/>
      <c r="BW1387" s="32"/>
      <c r="BX1387" s="32"/>
      <c r="BY1387" s="32"/>
      <c r="BZ1387" s="32"/>
      <c r="CA1387" s="32"/>
      <c r="CB1387" s="32"/>
      <c r="CC1387" s="32"/>
      <c r="CD1387" s="32"/>
      <c r="CE1387" s="32"/>
      <c r="CF1387" s="32"/>
      <c r="CG1387" s="32"/>
      <c r="CH1387" s="32"/>
      <c r="CI1387" s="32"/>
      <c r="CJ1387" s="32"/>
      <c r="CK1387" s="32"/>
      <c r="CL1387" s="32"/>
      <c r="CM1387" s="32"/>
      <c r="CN1387" s="32"/>
      <c r="CO1387" s="32"/>
      <c r="CP1387" s="32"/>
      <c r="CQ1387" s="32"/>
      <c r="CR1387" s="32"/>
      <c r="CS1387" s="32"/>
      <c r="CT1387" s="32"/>
      <c r="CU1387" s="32"/>
      <c r="CV1387" s="32"/>
      <c r="CW1387" s="32"/>
    </row>
    <row r="1388" spans="15:101" s="26" customFormat="1" x14ac:dyDescent="0.3">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c r="BP1388" s="32"/>
      <c r="BQ1388" s="32"/>
      <c r="BR1388" s="32"/>
      <c r="BS1388" s="32"/>
      <c r="BT1388" s="32"/>
      <c r="BU1388" s="32"/>
      <c r="BV1388" s="32"/>
      <c r="BW1388" s="32"/>
      <c r="BX1388" s="32"/>
      <c r="BY1388" s="32"/>
      <c r="BZ1388" s="32"/>
      <c r="CA1388" s="32"/>
      <c r="CB1388" s="32"/>
      <c r="CC1388" s="32"/>
      <c r="CD1388" s="32"/>
      <c r="CE1388" s="32"/>
      <c r="CF1388" s="32"/>
      <c r="CG1388" s="32"/>
      <c r="CH1388" s="32"/>
      <c r="CI1388" s="32"/>
      <c r="CJ1388" s="32"/>
      <c r="CK1388" s="32"/>
      <c r="CL1388" s="32"/>
      <c r="CM1388" s="32"/>
      <c r="CN1388" s="32"/>
      <c r="CO1388" s="32"/>
      <c r="CP1388" s="32"/>
      <c r="CQ1388" s="32"/>
      <c r="CR1388" s="32"/>
      <c r="CS1388" s="32"/>
      <c r="CT1388" s="32"/>
      <c r="CU1388" s="32"/>
      <c r="CV1388" s="32"/>
      <c r="CW1388" s="32"/>
    </row>
    <row r="1389" spans="15:101" s="26" customFormat="1" x14ac:dyDescent="0.3">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row>
    <row r="1390" spans="15:101" s="26" customFormat="1" x14ac:dyDescent="0.3">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row>
    <row r="1391" spans="15:101" s="26" customFormat="1" x14ac:dyDescent="0.3">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32"/>
      <c r="BN1391" s="32"/>
      <c r="BO1391" s="32"/>
      <c r="BP1391" s="32"/>
      <c r="BQ1391" s="32"/>
      <c r="BR1391" s="32"/>
      <c r="BS1391" s="32"/>
      <c r="BT1391" s="32"/>
      <c r="BU1391" s="32"/>
      <c r="BV1391" s="32"/>
      <c r="BW1391" s="32"/>
      <c r="BX1391" s="32"/>
      <c r="BY1391" s="32"/>
      <c r="BZ1391" s="32"/>
      <c r="CA1391" s="32"/>
      <c r="CB1391" s="32"/>
      <c r="CC1391" s="32"/>
      <c r="CD1391" s="32"/>
      <c r="CE1391" s="32"/>
      <c r="CF1391" s="32"/>
      <c r="CG1391" s="32"/>
      <c r="CH1391" s="32"/>
      <c r="CI1391" s="32"/>
      <c r="CJ1391" s="32"/>
      <c r="CK1391" s="32"/>
      <c r="CL1391" s="32"/>
      <c r="CM1391" s="32"/>
      <c r="CN1391" s="32"/>
      <c r="CO1391" s="32"/>
      <c r="CP1391" s="32"/>
      <c r="CQ1391" s="32"/>
      <c r="CR1391" s="32"/>
      <c r="CS1391" s="32"/>
      <c r="CT1391" s="32"/>
      <c r="CU1391" s="32"/>
      <c r="CV1391" s="32"/>
      <c r="CW1391" s="32"/>
    </row>
    <row r="1392" spans="15:101" s="26" customFormat="1" x14ac:dyDescent="0.3">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32"/>
      <c r="BN1392" s="32"/>
      <c r="BO1392" s="32"/>
      <c r="BP1392" s="32"/>
      <c r="BQ1392" s="32"/>
      <c r="BR1392" s="32"/>
      <c r="BS1392" s="32"/>
      <c r="BT1392" s="32"/>
      <c r="BU1392" s="32"/>
      <c r="BV1392" s="32"/>
      <c r="BW1392" s="32"/>
      <c r="BX1392" s="32"/>
      <c r="BY1392" s="32"/>
      <c r="BZ1392" s="32"/>
      <c r="CA1392" s="32"/>
      <c r="CB1392" s="32"/>
      <c r="CC1392" s="32"/>
      <c r="CD1392" s="32"/>
      <c r="CE1392" s="32"/>
      <c r="CF1392" s="32"/>
      <c r="CG1392" s="32"/>
      <c r="CH1392" s="32"/>
      <c r="CI1392" s="32"/>
      <c r="CJ1392" s="32"/>
      <c r="CK1392" s="32"/>
      <c r="CL1392" s="32"/>
      <c r="CM1392" s="32"/>
      <c r="CN1392" s="32"/>
      <c r="CO1392" s="32"/>
      <c r="CP1392" s="32"/>
      <c r="CQ1392" s="32"/>
      <c r="CR1392" s="32"/>
      <c r="CS1392" s="32"/>
      <c r="CT1392" s="32"/>
      <c r="CU1392" s="32"/>
      <c r="CV1392" s="32"/>
      <c r="CW1392" s="32"/>
    </row>
    <row r="1393" spans="15:101" s="26" customFormat="1" x14ac:dyDescent="0.3">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32"/>
      <c r="BN1393" s="32"/>
      <c r="BO1393" s="32"/>
      <c r="BP1393" s="32"/>
      <c r="BQ1393" s="32"/>
      <c r="BR1393" s="32"/>
      <c r="BS1393" s="32"/>
      <c r="BT1393" s="32"/>
      <c r="BU1393" s="32"/>
      <c r="BV1393" s="32"/>
      <c r="BW1393" s="32"/>
      <c r="BX1393" s="32"/>
      <c r="BY1393" s="32"/>
      <c r="BZ1393" s="32"/>
      <c r="CA1393" s="32"/>
      <c r="CB1393" s="32"/>
      <c r="CC1393" s="32"/>
      <c r="CD1393" s="32"/>
      <c r="CE1393" s="32"/>
      <c r="CF1393" s="32"/>
      <c r="CG1393" s="32"/>
      <c r="CH1393" s="32"/>
      <c r="CI1393" s="32"/>
      <c r="CJ1393" s="32"/>
      <c r="CK1393" s="32"/>
      <c r="CL1393" s="32"/>
      <c r="CM1393" s="32"/>
      <c r="CN1393" s="32"/>
      <c r="CO1393" s="32"/>
      <c r="CP1393" s="32"/>
      <c r="CQ1393" s="32"/>
      <c r="CR1393" s="32"/>
      <c r="CS1393" s="32"/>
      <c r="CT1393" s="32"/>
      <c r="CU1393" s="32"/>
      <c r="CV1393" s="32"/>
      <c r="CW1393" s="32"/>
    </row>
    <row r="1394" spans="15:101" s="26" customFormat="1" x14ac:dyDescent="0.3">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32"/>
      <c r="BN1394" s="32"/>
      <c r="BO1394" s="32"/>
      <c r="BP1394" s="32"/>
      <c r="BQ1394" s="32"/>
      <c r="BR1394" s="32"/>
      <c r="BS1394" s="32"/>
      <c r="BT1394" s="32"/>
      <c r="BU1394" s="32"/>
      <c r="BV1394" s="32"/>
      <c r="BW1394" s="32"/>
      <c r="BX1394" s="32"/>
      <c r="BY1394" s="32"/>
      <c r="BZ1394" s="32"/>
      <c r="CA1394" s="32"/>
      <c r="CB1394" s="32"/>
      <c r="CC1394" s="32"/>
      <c r="CD1394" s="32"/>
      <c r="CE1394" s="32"/>
      <c r="CF1394" s="32"/>
      <c r="CG1394" s="32"/>
      <c r="CH1394" s="32"/>
      <c r="CI1394" s="32"/>
      <c r="CJ1394" s="32"/>
      <c r="CK1394" s="32"/>
      <c r="CL1394" s="32"/>
      <c r="CM1394" s="32"/>
      <c r="CN1394" s="32"/>
      <c r="CO1394" s="32"/>
      <c r="CP1394" s="32"/>
      <c r="CQ1394" s="32"/>
      <c r="CR1394" s="32"/>
      <c r="CS1394" s="32"/>
      <c r="CT1394" s="32"/>
      <c r="CU1394" s="32"/>
      <c r="CV1394" s="32"/>
      <c r="CW1394" s="32"/>
    </row>
    <row r="1395" spans="15:101" s="26" customFormat="1" x14ac:dyDescent="0.3">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32"/>
      <c r="BN1395" s="32"/>
      <c r="BO1395" s="32"/>
      <c r="BP1395" s="32"/>
      <c r="BQ1395" s="32"/>
      <c r="BR1395" s="32"/>
      <c r="BS1395" s="32"/>
      <c r="BT1395" s="32"/>
      <c r="BU1395" s="32"/>
      <c r="BV1395" s="32"/>
      <c r="BW1395" s="32"/>
      <c r="BX1395" s="32"/>
      <c r="BY1395" s="32"/>
      <c r="BZ1395" s="32"/>
      <c r="CA1395" s="32"/>
      <c r="CB1395" s="32"/>
      <c r="CC1395" s="32"/>
      <c r="CD1395" s="32"/>
      <c r="CE1395" s="32"/>
      <c r="CF1395" s="32"/>
      <c r="CG1395" s="32"/>
      <c r="CH1395" s="32"/>
      <c r="CI1395" s="32"/>
      <c r="CJ1395" s="32"/>
      <c r="CK1395" s="32"/>
      <c r="CL1395" s="32"/>
      <c r="CM1395" s="32"/>
      <c r="CN1395" s="32"/>
      <c r="CO1395" s="32"/>
      <c r="CP1395" s="32"/>
      <c r="CQ1395" s="32"/>
      <c r="CR1395" s="32"/>
      <c r="CS1395" s="32"/>
      <c r="CT1395" s="32"/>
      <c r="CU1395" s="32"/>
      <c r="CV1395" s="32"/>
      <c r="CW1395" s="32"/>
    </row>
    <row r="1396" spans="15:101" s="26" customFormat="1" x14ac:dyDescent="0.3">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32"/>
      <c r="BN1396" s="32"/>
      <c r="BO1396" s="32"/>
      <c r="BP1396" s="32"/>
      <c r="BQ1396" s="32"/>
      <c r="BR1396" s="32"/>
      <c r="BS1396" s="32"/>
      <c r="BT1396" s="32"/>
      <c r="BU1396" s="32"/>
      <c r="BV1396" s="32"/>
      <c r="BW1396" s="32"/>
      <c r="BX1396" s="32"/>
      <c r="BY1396" s="32"/>
      <c r="BZ1396" s="32"/>
      <c r="CA1396" s="32"/>
      <c r="CB1396" s="32"/>
      <c r="CC1396" s="32"/>
      <c r="CD1396" s="32"/>
      <c r="CE1396" s="32"/>
      <c r="CF1396" s="32"/>
      <c r="CG1396" s="32"/>
      <c r="CH1396" s="32"/>
      <c r="CI1396" s="32"/>
      <c r="CJ1396" s="32"/>
      <c r="CK1396" s="32"/>
      <c r="CL1396" s="32"/>
      <c r="CM1396" s="32"/>
      <c r="CN1396" s="32"/>
      <c r="CO1396" s="32"/>
      <c r="CP1396" s="32"/>
      <c r="CQ1396" s="32"/>
      <c r="CR1396" s="32"/>
      <c r="CS1396" s="32"/>
      <c r="CT1396" s="32"/>
      <c r="CU1396" s="32"/>
      <c r="CV1396" s="32"/>
      <c r="CW1396" s="32"/>
    </row>
    <row r="1397" spans="15:101" s="26" customFormat="1" x14ac:dyDescent="0.3">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32"/>
      <c r="BN1397" s="32"/>
      <c r="BO1397" s="32"/>
      <c r="BP1397" s="32"/>
      <c r="BQ1397" s="32"/>
      <c r="BR1397" s="32"/>
      <c r="BS1397" s="32"/>
      <c r="BT1397" s="32"/>
      <c r="BU1397" s="32"/>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row>
    <row r="1398" spans="15:101" s="26" customFormat="1" x14ac:dyDescent="0.3">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row>
    <row r="1399" spans="15:101" s="26" customFormat="1" x14ac:dyDescent="0.3">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32"/>
      <c r="BN1399" s="32"/>
      <c r="BO1399" s="32"/>
      <c r="BP1399" s="32"/>
      <c r="BQ1399" s="32"/>
      <c r="BR1399" s="32"/>
      <c r="BS1399" s="32"/>
      <c r="BT1399" s="32"/>
      <c r="BU1399" s="32"/>
      <c r="BV1399" s="32"/>
      <c r="BW1399" s="32"/>
      <c r="BX1399" s="32"/>
      <c r="BY1399" s="32"/>
      <c r="BZ1399" s="32"/>
      <c r="CA1399" s="32"/>
      <c r="CB1399" s="32"/>
      <c r="CC1399" s="32"/>
      <c r="CD1399" s="32"/>
      <c r="CE1399" s="32"/>
      <c r="CF1399" s="32"/>
      <c r="CG1399" s="32"/>
      <c r="CH1399" s="32"/>
      <c r="CI1399" s="32"/>
      <c r="CJ1399" s="32"/>
      <c r="CK1399" s="32"/>
      <c r="CL1399" s="32"/>
      <c r="CM1399" s="32"/>
      <c r="CN1399" s="32"/>
      <c r="CO1399" s="32"/>
      <c r="CP1399" s="32"/>
      <c r="CQ1399" s="32"/>
      <c r="CR1399" s="32"/>
      <c r="CS1399" s="32"/>
      <c r="CT1399" s="32"/>
      <c r="CU1399" s="32"/>
      <c r="CV1399" s="32"/>
      <c r="CW1399" s="32"/>
    </row>
    <row r="1400" spans="15:101" s="26" customFormat="1" x14ac:dyDescent="0.3">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c r="CP1400" s="32"/>
      <c r="CQ1400" s="32"/>
      <c r="CR1400" s="32"/>
      <c r="CS1400" s="32"/>
      <c r="CT1400" s="32"/>
      <c r="CU1400" s="32"/>
      <c r="CV1400" s="32"/>
      <c r="CW1400" s="32"/>
    </row>
    <row r="1401" spans="15:101" s="26" customFormat="1" x14ac:dyDescent="0.3">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row>
    <row r="1402" spans="15:101" s="26" customFormat="1" x14ac:dyDescent="0.3">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32"/>
      <c r="BN1402" s="32"/>
      <c r="BO1402" s="32"/>
      <c r="BP1402" s="32"/>
      <c r="BQ1402" s="32"/>
      <c r="BR1402" s="32"/>
      <c r="BS1402" s="32"/>
      <c r="BT1402" s="32"/>
      <c r="BU1402" s="32"/>
      <c r="BV1402" s="32"/>
      <c r="BW1402" s="32"/>
      <c r="BX1402" s="32"/>
      <c r="BY1402" s="32"/>
      <c r="BZ1402" s="32"/>
      <c r="CA1402" s="32"/>
      <c r="CB1402" s="32"/>
      <c r="CC1402" s="32"/>
      <c r="CD1402" s="32"/>
      <c r="CE1402" s="32"/>
      <c r="CF1402" s="32"/>
      <c r="CG1402" s="32"/>
      <c r="CH1402" s="32"/>
      <c r="CI1402" s="32"/>
      <c r="CJ1402" s="32"/>
      <c r="CK1402" s="32"/>
      <c r="CL1402" s="32"/>
      <c r="CM1402" s="32"/>
      <c r="CN1402" s="32"/>
      <c r="CO1402" s="32"/>
      <c r="CP1402" s="32"/>
      <c r="CQ1402" s="32"/>
      <c r="CR1402" s="32"/>
      <c r="CS1402" s="32"/>
      <c r="CT1402" s="32"/>
      <c r="CU1402" s="32"/>
      <c r="CV1402" s="32"/>
      <c r="CW1402" s="32"/>
    </row>
    <row r="1403" spans="15:101" s="26" customFormat="1" x14ac:dyDescent="0.3">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32"/>
      <c r="BN1403" s="32"/>
      <c r="BO1403" s="32"/>
      <c r="BP1403" s="32"/>
      <c r="BQ1403" s="32"/>
      <c r="BR1403" s="32"/>
      <c r="BS1403" s="32"/>
      <c r="BT1403" s="32"/>
      <c r="BU1403" s="32"/>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row>
    <row r="1404" spans="15:101" s="26" customFormat="1" x14ac:dyDescent="0.3">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32"/>
      <c r="BN1404" s="32"/>
      <c r="BO1404" s="32"/>
      <c r="BP1404" s="32"/>
      <c r="BQ1404" s="32"/>
      <c r="BR1404" s="32"/>
      <c r="BS1404" s="32"/>
      <c r="BT1404" s="32"/>
      <c r="BU1404" s="32"/>
      <c r="BV1404" s="32"/>
      <c r="BW1404" s="32"/>
      <c r="BX1404" s="32"/>
      <c r="BY1404" s="32"/>
      <c r="BZ1404" s="32"/>
      <c r="CA1404" s="32"/>
      <c r="CB1404" s="32"/>
      <c r="CC1404" s="32"/>
      <c r="CD1404" s="32"/>
      <c r="CE1404" s="32"/>
      <c r="CF1404" s="32"/>
      <c r="CG1404" s="32"/>
      <c r="CH1404" s="32"/>
      <c r="CI1404" s="32"/>
      <c r="CJ1404" s="32"/>
      <c r="CK1404" s="32"/>
      <c r="CL1404" s="32"/>
      <c r="CM1404" s="32"/>
      <c r="CN1404" s="32"/>
      <c r="CO1404" s="32"/>
      <c r="CP1404" s="32"/>
      <c r="CQ1404" s="32"/>
      <c r="CR1404" s="32"/>
      <c r="CS1404" s="32"/>
      <c r="CT1404" s="32"/>
      <c r="CU1404" s="32"/>
      <c r="CV1404" s="32"/>
      <c r="CW1404" s="32"/>
    </row>
    <row r="1405" spans="15:101" s="26" customFormat="1" x14ac:dyDescent="0.3">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32"/>
      <c r="BN1405" s="32"/>
      <c r="BO1405" s="32"/>
      <c r="BP1405" s="32"/>
      <c r="BQ1405" s="32"/>
      <c r="BR1405" s="32"/>
      <c r="BS1405" s="32"/>
      <c r="BT1405" s="32"/>
      <c r="BU1405" s="32"/>
      <c r="BV1405" s="32"/>
      <c r="BW1405" s="32"/>
      <c r="BX1405" s="32"/>
      <c r="BY1405" s="32"/>
      <c r="BZ1405" s="32"/>
      <c r="CA1405" s="32"/>
      <c r="CB1405" s="32"/>
      <c r="CC1405" s="32"/>
      <c r="CD1405" s="32"/>
      <c r="CE1405" s="32"/>
      <c r="CF1405" s="32"/>
      <c r="CG1405" s="32"/>
      <c r="CH1405" s="32"/>
      <c r="CI1405" s="32"/>
      <c r="CJ1405" s="32"/>
      <c r="CK1405" s="32"/>
      <c r="CL1405" s="32"/>
      <c r="CM1405" s="32"/>
      <c r="CN1405" s="32"/>
      <c r="CO1405" s="32"/>
      <c r="CP1405" s="32"/>
      <c r="CQ1405" s="32"/>
      <c r="CR1405" s="32"/>
      <c r="CS1405" s="32"/>
      <c r="CT1405" s="32"/>
      <c r="CU1405" s="32"/>
      <c r="CV1405" s="32"/>
      <c r="CW1405" s="32"/>
    </row>
    <row r="1406" spans="15:101" s="26" customFormat="1" x14ac:dyDescent="0.3">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row>
    <row r="1407" spans="15:101" s="26" customFormat="1" x14ac:dyDescent="0.3">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32"/>
      <c r="BN1407" s="32"/>
      <c r="BO1407" s="32"/>
      <c r="BP1407" s="32"/>
      <c r="BQ1407" s="32"/>
      <c r="BR1407" s="32"/>
      <c r="BS1407" s="32"/>
      <c r="BT1407" s="32"/>
      <c r="BU1407" s="32"/>
      <c r="BV1407" s="32"/>
      <c r="BW1407" s="32"/>
      <c r="BX1407" s="32"/>
      <c r="BY1407" s="32"/>
      <c r="BZ1407" s="32"/>
      <c r="CA1407" s="32"/>
      <c r="CB1407" s="32"/>
      <c r="CC1407" s="32"/>
      <c r="CD1407" s="32"/>
      <c r="CE1407" s="32"/>
      <c r="CF1407" s="32"/>
      <c r="CG1407" s="32"/>
      <c r="CH1407" s="32"/>
      <c r="CI1407" s="32"/>
      <c r="CJ1407" s="32"/>
      <c r="CK1407" s="32"/>
      <c r="CL1407" s="32"/>
      <c r="CM1407" s="32"/>
      <c r="CN1407" s="32"/>
      <c r="CO1407" s="32"/>
      <c r="CP1407" s="32"/>
      <c r="CQ1407" s="32"/>
      <c r="CR1407" s="32"/>
      <c r="CS1407" s="32"/>
      <c r="CT1407" s="32"/>
      <c r="CU1407" s="32"/>
      <c r="CV1407" s="32"/>
      <c r="CW1407" s="32"/>
    </row>
    <row r="1408" spans="15:101" s="26" customFormat="1" x14ac:dyDescent="0.3">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32"/>
      <c r="BN1408" s="32"/>
      <c r="BO1408" s="32"/>
      <c r="BP1408" s="32"/>
      <c r="BQ1408" s="32"/>
      <c r="BR1408" s="32"/>
      <c r="BS1408" s="32"/>
      <c r="BT1408" s="32"/>
      <c r="BU1408" s="32"/>
      <c r="BV1408" s="32"/>
      <c r="BW1408" s="32"/>
      <c r="BX1408" s="32"/>
      <c r="BY1408" s="32"/>
      <c r="BZ1408" s="32"/>
      <c r="CA1408" s="32"/>
      <c r="CB1408" s="32"/>
      <c r="CC1408" s="32"/>
      <c r="CD1408" s="32"/>
      <c r="CE1408" s="32"/>
      <c r="CF1408" s="32"/>
      <c r="CG1408" s="32"/>
      <c r="CH1408" s="32"/>
      <c r="CI1408" s="32"/>
      <c r="CJ1408" s="32"/>
      <c r="CK1408" s="32"/>
      <c r="CL1408" s="32"/>
      <c r="CM1408" s="32"/>
      <c r="CN1408" s="32"/>
      <c r="CO1408" s="32"/>
      <c r="CP1408" s="32"/>
      <c r="CQ1408" s="32"/>
      <c r="CR1408" s="32"/>
      <c r="CS1408" s="32"/>
      <c r="CT1408" s="32"/>
      <c r="CU1408" s="32"/>
      <c r="CV1408" s="32"/>
      <c r="CW1408" s="32"/>
    </row>
    <row r="1409" spans="15:101" s="26" customFormat="1" x14ac:dyDescent="0.3">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c r="CP1409" s="32"/>
      <c r="CQ1409" s="32"/>
      <c r="CR1409" s="32"/>
      <c r="CS1409" s="32"/>
      <c r="CT1409" s="32"/>
      <c r="CU1409" s="32"/>
      <c r="CV1409" s="32"/>
      <c r="CW1409" s="32"/>
    </row>
    <row r="1410" spans="15:101" s="26" customFormat="1" x14ac:dyDescent="0.3">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c r="CP1410" s="32"/>
      <c r="CQ1410" s="32"/>
      <c r="CR1410" s="32"/>
      <c r="CS1410" s="32"/>
      <c r="CT1410" s="32"/>
      <c r="CU1410" s="32"/>
      <c r="CV1410" s="32"/>
      <c r="CW1410" s="32"/>
    </row>
    <row r="1411" spans="15:101" s="26" customFormat="1" x14ac:dyDescent="0.3">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32"/>
      <c r="BN1411" s="32"/>
      <c r="BO1411" s="32"/>
      <c r="BP1411" s="32"/>
      <c r="BQ1411" s="32"/>
      <c r="BR1411" s="32"/>
      <c r="BS1411" s="32"/>
      <c r="BT1411" s="32"/>
      <c r="BU1411" s="32"/>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row>
    <row r="1412" spans="15:101" s="26" customFormat="1" x14ac:dyDescent="0.3">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32"/>
      <c r="BN1412" s="32"/>
      <c r="BO1412" s="32"/>
      <c r="BP1412" s="32"/>
      <c r="BQ1412" s="32"/>
      <c r="BR1412" s="32"/>
      <c r="BS1412" s="32"/>
      <c r="BT1412" s="32"/>
      <c r="BU1412" s="32"/>
      <c r="BV1412" s="32"/>
      <c r="BW1412" s="32"/>
      <c r="BX1412" s="32"/>
      <c r="BY1412" s="32"/>
      <c r="BZ1412" s="32"/>
      <c r="CA1412" s="32"/>
      <c r="CB1412" s="32"/>
      <c r="CC1412" s="32"/>
      <c r="CD1412" s="32"/>
      <c r="CE1412" s="32"/>
      <c r="CF1412" s="32"/>
      <c r="CG1412" s="32"/>
      <c r="CH1412" s="32"/>
      <c r="CI1412" s="32"/>
      <c r="CJ1412" s="32"/>
      <c r="CK1412" s="32"/>
      <c r="CL1412" s="32"/>
      <c r="CM1412" s="32"/>
      <c r="CN1412" s="32"/>
      <c r="CO1412" s="32"/>
      <c r="CP1412" s="32"/>
      <c r="CQ1412" s="32"/>
      <c r="CR1412" s="32"/>
      <c r="CS1412" s="32"/>
      <c r="CT1412" s="32"/>
      <c r="CU1412" s="32"/>
      <c r="CV1412" s="32"/>
      <c r="CW1412" s="32"/>
    </row>
    <row r="1413" spans="15:101" s="26" customFormat="1" x14ac:dyDescent="0.3">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32"/>
      <c r="BN1413" s="32"/>
      <c r="BO1413" s="32"/>
      <c r="BP1413" s="32"/>
      <c r="BQ1413" s="32"/>
      <c r="BR1413" s="32"/>
      <c r="BS1413" s="32"/>
      <c r="BT1413" s="32"/>
      <c r="BU1413" s="32"/>
      <c r="BV1413" s="32"/>
      <c r="BW1413" s="32"/>
      <c r="BX1413" s="32"/>
      <c r="BY1413" s="32"/>
      <c r="BZ1413" s="32"/>
      <c r="CA1413" s="32"/>
      <c r="CB1413" s="32"/>
      <c r="CC1413" s="32"/>
      <c r="CD1413" s="32"/>
      <c r="CE1413" s="32"/>
      <c r="CF1413" s="32"/>
      <c r="CG1413" s="32"/>
      <c r="CH1413" s="32"/>
      <c r="CI1413" s="32"/>
      <c r="CJ1413" s="32"/>
      <c r="CK1413" s="32"/>
      <c r="CL1413" s="32"/>
      <c r="CM1413" s="32"/>
      <c r="CN1413" s="32"/>
      <c r="CO1413" s="32"/>
      <c r="CP1413" s="32"/>
      <c r="CQ1413" s="32"/>
      <c r="CR1413" s="32"/>
      <c r="CS1413" s="32"/>
      <c r="CT1413" s="32"/>
      <c r="CU1413" s="32"/>
      <c r="CV1413" s="32"/>
      <c r="CW1413" s="32"/>
    </row>
    <row r="1414" spans="15:101" s="26" customFormat="1" x14ac:dyDescent="0.3">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row>
    <row r="1415" spans="15:101" s="26" customFormat="1" x14ac:dyDescent="0.3">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32"/>
      <c r="BN1415" s="32"/>
      <c r="BO1415" s="32"/>
      <c r="BP1415" s="32"/>
      <c r="BQ1415" s="32"/>
      <c r="BR1415" s="32"/>
      <c r="BS1415" s="32"/>
      <c r="BT1415" s="32"/>
      <c r="BU1415" s="32"/>
      <c r="BV1415" s="32"/>
      <c r="BW1415" s="32"/>
      <c r="BX1415" s="32"/>
      <c r="BY1415" s="32"/>
      <c r="BZ1415" s="32"/>
      <c r="CA1415" s="32"/>
      <c r="CB1415" s="32"/>
      <c r="CC1415" s="32"/>
      <c r="CD1415" s="32"/>
      <c r="CE1415" s="32"/>
      <c r="CF1415" s="32"/>
      <c r="CG1415" s="32"/>
      <c r="CH1415" s="32"/>
      <c r="CI1415" s="32"/>
      <c r="CJ1415" s="32"/>
      <c r="CK1415" s="32"/>
      <c r="CL1415" s="32"/>
      <c r="CM1415" s="32"/>
      <c r="CN1415" s="32"/>
      <c r="CO1415" s="32"/>
      <c r="CP1415" s="32"/>
      <c r="CQ1415" s="32"/>
      <c r="CR1415" s="32"/>
      <c r="CS1415" s="32"/>
      <c r="CT1415" s="32"/>
      <c r="CU1415" s="32"/>
      <c r="CV1415" s="32"/>
      <c r="CW1415" s="32"/>
    </row>
    <row r="1416" spans="15:101" s="26" customFormat="1" x14ac:dyDescent="0.3">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32"/>
      <c r="BN1416" s="32"/>
      <c r="BO1416" s="32"/>
      <c r="BP1416" s="32"/>
      <c r="BQ1416" s="32"/>
      <c r="BR1416" s="32"/>
      <c r="BS1416" s="32"/>
      <c r="BT1416" s="32"/>
      <c r="BU1416" s="32"/>
      <c r="BV1416" s="32"/>
      <c r="BW1416" s="32"/>
      <c r="BX1416" s="32"/>
      <c r="BY1416" s="32"/>
      <c r="BZ1416" s="32"/>
      <c r="CA1416" s="32"/>
      <c r="CB1416" s="32"/>
      <c r="CC1416" s="32"/>
      <c r="CD1416" s="32"/>
      <c r="CE1416" s="32"/>
      <c r="CF1416" s="32"/>
      <c r="CG1416" s="32"/>
      <c r="CH1416" s="32"/>
      <c r="CI1416" s="32"/>
      <c r="CJ1416" s="32"/>
      <c r="CK1416" s="32"/>
      <c r="CL1416" s="32"/>
      <c r="CM1416" s="32"/>
      <c r="CN1416" s="32"/>
      <c r="CO1416" s="32"/>
      <c r="CP1416" s="32"/>
      <c r="CQ1416" s="32"/>
      <c r="CR1416" s="32"/>
      <c r="CS1416" s="32"/>
      <c r="CT1416" s="32"/>
      <c r="CU1416" s="32"/>
      <c r="CV1416" s="32"/>
      <c r="CW1416" s="32"/>
    </row>
    <row r="1417" spans="15:101" s="26" customFormat="1" x14ac:dyDescent="0.3">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32"/>
      <c r="BN1417" s="32"/>
      <c r="BO1417" s="32"/>
      <c r="BP1417" s="32"/>
      <c r="BQ1417" s="32"/>
      <c r="BR1417" s="32"/>
      <c r="BS1417" s="32"/>
      <c r="BT1417" s="32"/>
      <c r="BU1417" s="32"/>
      <c r="BV1417" s="32"/>
      <c r="BW1417" s="32"/>
      <c r="BX1417" s="32"/>
      <c r="BY1417" s="32"/>
      <c r="BZ1417" s="32"/>
      <c r="CA1417" s="32"/>
      <c r="CB1417" s="32"/>
      <c r="CC1417" s="32"/>
      <c r="CD1417" s="32"/>
      <c r="CE1417" s="32"/>
      <c r="CF1417" s="32"/>
      <c r="CG1417" s="32"/>
      <c r="CH1417" s="32"/>
      <c r="CI1417" s="32"/>
      <c r="CJ1417" s="32"/>
      <c r="CK1417" s="32"/>
      <c r="CL1417" s="32"/>
      <c r="CM1417" s="32"/>
      <c r="CN1417" s="32"/>
      <c r="CO1417" s="32"/>
      <c r="CP1417" s="32"/>
      <c r="CQ1417" s="32"/>
      <c r="CR1417" s="32"/>
      <c r="CS1417" s="32"/>
      <c r="CT1417" s="32"/>
      <c r="CU1417" s="32"/>
      <c r="CV1417" s="32"/>
      <c r="CW1417" s="32"/>
    </row>
    <row r="1418" spans="15:101" s="26" customFormat="1" x14ac:dyDescent="0.3">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32"/>
      <c r="BN1418" s="32"/>
      <c r="BO1418" s="32"/>
      <c r="BP1418" s="32"/>
      <c r="BQ1418" s="32"/>
      <c r="BR1418" s="32"/>
      <c r="BS1418" s="32"/>
      <c r="BT1418" s="32"/>
      <c r="BU1418" s="32"/>
      <c r="BV1418" s="32"/>
      <c r="BW1418" s="32"/>
      <c r="BX1418" s="32"/>
      <c r="BY1418" s="32"/>
      <c r="BZ1418" s="32"/>
      <c r="CA1418" s="32"/>
      <c r="CB1418" s="32"/>
      <c r="CC1418" s="32"/>
      <c r="CD1418" s="32"/>
      <c r="CE1418" s="32"/>
      <c r="CF1418" s="32"/>
      <c r="CG1418" s="32"/>
      <c r="CH1418" s="32"/>
      <c r="CI1418" s="32"/>
      <c r="CJ1418" s="32"/>
      <c r="CK1418" s="32"/>
      <c r="CL1418" s="32"/>
      <c r="CM1418" s="32"/>
      <c r="CN1418" s="32"/>
      <c r="CO1418" s="32"/>
      <c r="CP1418" s="32"/>
      <c r="CQ1418" s="32"/>
      <c r="CR1418" s="32"/>
      <c r="CS1418" s="32"/>
      <c r="CT1418" s="32"/>
      <c r="CU1418" s="32"/>
      <c r="CV1418" s="32"/>
      <c r="CW1418" s="32"/>
    </row>
    <row r="1419" spans="15:101" s="26" customFormat="1" x14ac:dyDescent="0.3">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32"/>
      <c r="BN1419" s="32"/>
      <c r="BO1419" s="32"/>
      <c r="BP1419" s="32"/>
      <c r="BQ1419" s="32"/>
      <c r="BR1419" s="32"/>
      <c r="BS1419" s="32"/>
      <c r="BT1419" s="32"/>
      <c r="BU1419" s="32"/>
      <c r="BV1419" s="32"/>
      <c r="BW1419" s="32"/>
      <c r="BX1419" s="32"/>
      <c r="BY1419" s="32"/>
      <c r="BZ1419" s="32"/>
      <c r="CA1419" s="32"/>
      <c r="CB1419" s="32"/>
      <c r="CC1419" s="32"/>
      <c r="CD1419" s="32"/>
      <c r="CE1419" s="32"/>
      <c r="CF1419" s="32"/>
      <c r="CG1419" s="32"/>
      <c r="CH1419" s="32"/>
      <c r="CI1419" s="32"/>
      <c r="CJ1419" s="32"/>
      <c r="CK1419" s="32"/>
      <c r="CL1419" s="32"/>
      <c r="CM1419" s="32"/>
      <c r="CN1419" s="32"/>
      <c r="CO1419" s="32"/>
      <c r="CP1419" s="32"/>
      <c r="CQ1419" s="32"/>
      <c r="CR1419" s="32"/>
      <c r="CS1419" s="32"/>
      <c r="CT1419" s="32"/>
      <c r="CU1419" s="32"/>
      <c r="CV1419" s="32"/>
      <c r="CW1419" s="32"/>
    </row>
    <row r="1420" spans="15:101" s="26" customFormat="1" x14ac:dyDescent="0.3">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32"/>
      <c r="BN1420" s="32"/>
      <c r="BO1420" s="32"/>
      <c r="BP1420" s="32"/>
      <c r="BQ1420" s="32"/>
      <c r="BR1420" s="32"/>
      <c r="BS1420" s="32"/>
      <c r="BT1420" s="32"/>
      <c r="BU1420" s="32"/>
      <c r="BV1420" s="32"/>
      <c r="BW1420" s="32"/>
      <c r="BX1420" s="32"/>
      <c r="BY1420" s="32"/>
      <c r="BZ1420" s="32"/>
      <c r="CA1420" s="32"/>
      <c r="CB1420" s="32"/>
      <c r="CC1420" s="32"/>
      <c r="CD1420" s="32"/>
      <c r="CE1420" s="32"/>
      <c r="CF1420" s="32"/>
      <c r="CG1420" s="32"/>
      <c r="CH1420" s="32"/>
      <c r="CI1420" s="32"/>
      <c r="CJ1420" s="32"/>
      <c r="CK1420" s="32"/>
      <c r="CL1420" s="32"/>
      <c r="CM1420" s="32"/>
      <c r="CN1420" s="32"/>
      <c r="CO1420" s="32"/>
      <c r="CP1420" s="32"/>
      <c r="CQ1420" s="32"/>
      <c r="CR1420" s="32"/>
      <c r="CS1420" s="32"/>
      <c r="CT1420" s="32"/>
      <c r="CU1420" s="32"/>
      <c r="CV1420" s="32"/>
      <c r="CW1420" s="32"/>
    </row>
    <row r="1421" spans="15:101" s="26" customFormat="1" x14ac:dyDescent="0.3">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32"/>
      <c r="BN1421" s="32"/>
      <c r="BO1421" s="32"/>
      <c r="BP1421" s="32"/>
      <c r="BQ1421" s="32"/>
      <c r="BR1421" s="32"/>
      <c r="BS1421" s="32"/>
      <c r="BT1421" s="32"/>
      <c r="BU1421" s="32"/>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row>
    <row r="1422" spans="15:101" s="26" customFormat="1" x14ac:dyDescent="0.3">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row>
    <row r="1423" spans="15:101" s="26" customFormat="1" x14ac:dyDescent="0.3">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32"/>
      <c r="BN1423" s="32"/>
      <c r="BO1423" s="32"/>
      <c r="BP1423" s="32"/>
      <c r="BQ1423" s="32"/>
      <c r="BR1423" s="32"/>
      <c r="BS1423" s="32"/>
      <c r="BT1423" s="32"/>
      <c r="BU1423" s="32"/>
      <c r="BV1423" s="32"/>
      <c r="BW1423" s="32"/>
      <c r="BX1423" s="32"/>
      <c r="BY1423" s="32"/>
      <c r="BZ1423" s="32"/>
      <c r="CA1423" s="32"/>
      <c r="CB1423" s="32"/>
      <c r="CC1423" s="32"/>
      <c r="CD1423" s="32"/>
      <c r="CE1423" s="32"/>
      <c r="CF1423" s="32"/>
      <c r="CG1423" s="32"/>
      <c r="CH1423" s="32"/>
      <c r="CI1423" s="32"/>
      <c r="CJ1423" s="32"/>
      <c r="CK1423" s="32"/>
      <c r="CL1423" s="32"/>
      <c r="CM1423" s="32"/>
      <c r="CN1423" s="32"/>
      <c r="CO1423" s="32"/>
      <c r="CP1423" s="32"/>
      <c r="CQ1423" s="32"/>
      <c r="CR1423" s="32"/>
      <c r="CS1423" s="32"/>
      <c r="CT1423" s="32"/>
      <c r="CU1423" s="32"/>
      <c r="CV1423" s="32"/>
      <c r="CW1423" s="32"/>
    </row>
    <row r="1424" spans="15:101" s="26" customFormat="1" x14ac:dyDescent="0.3">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32"/>
      <c r="BN1424" s="32"/>
      <c r="BO1424" s="32"/>
      <c r="BP1424" s="32"/>
      <c r="BQ1424" s="32"/>
      <c r="BR1424" s="32"/>
      <c r="BS1424" s="32"/>
      <c r="BT1424" s="32"/>
      <c r="BU1424" s="32"/>
      <c r="BV1424" s="32"/>
      <c r="BW1424" s="32"/>
      <c r="BX1424" s="32"/>
      <c r="BY1424" s="32"/>
      <c r="BZ1424" s="32"/>
      <c r="CA1424" s="32"/>
      <c r="CB1424" s="32"/>
      <c r="CC1424" s="32"/>
      <c r="CD1424" s="32"/>
      <c r="CE1424" s="32"/>
      <c r="CF1424" s="32"/>
      <c r="CG1424" s="32"/>
      <c r="CH1424" s="32"/>
      <c r="CI1424" s="32"/>
      <c r="CJ1424" s="32"/>
      <c r="CK1424" s="32"/>
      <c r="CL1424" s="32"/>
      <c r="CM1424" s="32"/>
      <c r="CN1424" s="32"/>
      <c r="CO1424" s="32"/>
      <c r="CP1424" s="32"/>
      <c r="CQ1424" s="32"/>
      <c r="CR1424" s="32"/>
      <c r="CS1424" s="32"/>
      <c r="CT1424" s="32"/>
      <c r="CU1424" s="32"/>
      <c r="CV1424" s="32"/>
      <c r="CW1424" s="32"/>
    </row>
    <row r="1425" spans="15:101" s="26" customFormat="1" x14ac:dyDescent="0.3">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32"/>
      <c r="BN1425" s="32"/>
      <c r="BO1425" s="32"/>
      <c r="BP1425" s="32"/>
      <c r="BQ1425" s="32"/>
      <c r="BR1425" s="32"/>
      <c r="BS1425" s="32"/>
      <c r="BT1425" s="32"/>
      <c r="BU1425" s="32"/>
      <c r="BV1425" s="32"/>
      <c r="BW1425" s="32"/>
      <c r="BX1425" s="32"/>
      <c r="BY1425" s="32"/>
      <c r="BZ1425" s="32"/>
      <c r="CA1425" s="32"/>
      <c r="CB1425" s="32"/>
      <c r="CC1425" s="32"/>
      <c r="CD1425" s="32"/>
      <c r="CE1425" s="32"/>
      <c r="CF1425" s="32"/>
      <c r="CG1425" s="32"/>
      <c r="CH1425" s="32"/>
      <c r="CI1425" s="32"/>
      <c r="CJ1425" s="32"/>
      <c r="CK1425" s="32"/>
      <c r="CL1425" s="32"/>
      <c r="CM1425" s="32"/>
      <c r="CN1425" s="32"/>
      <c r="CO1425" s="32"/>
      <c r="CP1425" s="32"/>
      <c r="CQ1425" s="32"/>
      <c r="CR1425" s="32"/>
      <c r="CS1425" s="32"/>
      <c r="CT1425" s="32"/>
      <c r="CU1425" s="32"/>
      <c r="CV1425" s="32"/>
      <c r="CW1425" s="32"/>
    </row>
    <row r="1426" spans="15:101" s="26" customFormat="1" x14ac:dyDescent="0.3">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row>
    <row r="1427" spans="15:101" s="26" customFormat="1" x14ac:dyDescent="0.3">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c r="CP1427" s="32"/>
      <c r="CQ1427" s="32"/>
      <c r="CR1427" s="32"/>
      <c r="CS1427" s="32"/>
      <c r="CT1427" s="32"/>
      <c r="CU1427" s="32"/>
      <c r="CV1427" s="32"/>
      <c r="CW1427" s="32"/>
    </row>
    <row r="1428" spans="15:101" s="26" customFormat="1" x14ac:dyDescent="0.3">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c r="CP1428" s="32"/>
      <c r="CQ1428" s="32"/>
      <c r="CR1428" s="32"/>
      <c r="CS1428" s="32"/>
      <c r="CT1428" s="32"/>
      <c r="CU1428" s="32"/>
      <c r="CV1428" s="32"/>
      <c r="CW1428" s="32"/>
    </row>
    <row r="1429" spans="15:101" s="26" customFormat="1" x14ac:dyDescent="0.3">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32"/>
      <c r="BN1429" s="32"/>
      <c r="BO1429" s="32"/>
      <c r="BP1429" s="32"/>
      <c r="BQ1429" s="32"/>
      <c r="BR1429" s="32"/>
      <c r="BS1429" s="32"/>
      <c r="BT1429" s="32"/>
      <c r="BU1429" s="32"/>
      <c r="BV1429" s="32"/>
      <c r="BW1429" s="32"/>
      <c r="BX1429" s="32"/>
      <c r="BY1429" s="32"/>
      <c r="BZ1429" s="32"/>
      <c r="CA1429" s="32"/>
      <c r="CB1429" s="32"/>
      <c r="CC1429" s="32"/>
      <c r="CD1429" s="32"/>
      <c r="CE1429" s="32"/>
      <c r="CF1429" s="32"/>
      <c r="CG1429" s="32"/>
      <c r="CH1429" s="32"/>
      <c r="CI1429" s="32"/>
      <c r="CJ1429" s="32"/>
      <c r="CK1429" s="32"/>
      <c r="CL1429" s="32"/>
      <c r="CM1429" s="32"/>
      <c r="CN1429" s="32"/>
      <c r="CO1429" s="32"/>
      <c r="CP1429" s="32"/>
      <c r="CQ1429" s="32"/>
      <c r="CR1429" s="32"/>
      <c r="CS1429" s="32"/>
      <c r="CT1429" s="32"/>
      <c r="CU1429" s="32"/>
      <c r="CV1429" s="32"/>
      <c r="CW1429" s="32"/>
    </row>
    <row r="1430" spans="15:101" s="26" customFormat="1" x14ac:dyDescent="0.3">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row>
    <row r="1431" spans="15:101" s="26" customFormat="1" x14ac:dyDescent="0.3">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32"/>
      <c r="BN1431" s="32"/>
      <c r="BO1431" s="32"/>
      <c r="BP1431" s="32"/>
      <c r="BQ1431" s="32"/>
      <c r="BR1431" s="32"/>
      <c r="BS1431" s="32"/>
      <c r="BT1431" s="32"/>
      <c r="BU1431" s="32"/>
      <c r="BV1431" s="32"/>
      <c r="BW1431" s="32"/>
      <c r="BX1431" s="32"/>
      <c r="BY1431" s="32"/>
      <c r="BZ1431" s="32"/>
      <c r="CA1431" s="32"/>
      <c r="CB1431" s="32"/>
      <c r="CC1431" s="32"/>
      <c r="CD1431" s="32"/>
      <c r="CE1431" s="32"/>
      <c r="CF1431" s="32"/>
      <c r="CG1431" s="32"/>
      <c r="CH1431" s="32"/>
      <c r="CI1431" s="32"/>
      <c r="CJ1431" s="32"/>
      <c r="CK1431" s="32"/>
      <c r="CL1431" s="32"/>
      <c r="CM1431" s="32"/>
      <c r="CN1431" s="32"/>
      <c r="CO1431" s="32"/>
      <c r="CP1431" s="32"/>
      <c r="CQ1431" s="32"/>
      <c r="CR1431" s="32"/>
      <c r="CS1431" s="32"/>
      <c r="CT1431" s="32"/>
      <c r="CU1431" s="32"/>
      <c r="CV1431" s="32"/>
      <c r="CW1431" s="32"/>
    </row>
    <row r="1432" spans="15:101" s="26" customFormat="1" x14ac:dyDescent="0.3">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32"/>
      <c r="BN1432" s="32"/>
      <c r="BO1432" s="32"/>
      <c r="BP1432" s="32"/>
      <c r="BQ1432" s="32"/>
      <c r="BR1432" s="32"/>
      <c r="BS1432" s="32"/>
      <c r="BT1432" s="32"/>
      <c r="BU1432" s="32"/>
      <c r="BV1432" s="32"/>
      <c r="BW1432" s="32"/>
      <c r="BX1432" s="32"/>
      <c r="BY1432" s="32"/>
      <c r="BZ1432" s="32"/>
      <c r="CA1432" s="32"/>
      <c r="CB1432" s="32"/>
      <c r="CC1432" s="32"/>
      <c r="CD1432" s="32"/>
      <c r="CE1432" s="32"/>
      <c r="CF1432" s="32"/>
      <c r="CG1432" s="32"/>
      <c r="CH1432" s="32"/>
      <c r="CI1432" s="32"/>
      <c r="CJ1432" s="32"/>
      <c r="CK1432" s="32"/>
      <c r="CL1432" s="32"/>
      <c r="CM1432" s="32"/>
      <c r="CN1432" s="32"/>
      <c r="CO1432" s="32"/>
      <c r="CP1432" s="32"/>
      <c r="CQ1432" s="32"/>
      <c r="CR1432" s="32"/>
      <c r="CS1432" s="32"/>
      <c r="CT1432" s="32"/>
      <c r="CU1432" s="32"/>
      <c r="CV1432" s="32"/>
      <c r="CW1432" s="32"/>
    </row>
    <row r="1433" spans="15:101" s="26" customFormat="1" x14ac:dyDescent="0.3">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32"/>
      <c r="BN1433" s="32"/>
      <c r="BO1433" s="32"/>
      <c r="BP1433" s="32"/>
      <c r="BQ1433" s="32"/>
      <c r="BR1433" s="32"/>
      <c r="BS1433" s="32"/>
      <c r="BT1433" s="32"/>
      <c r="BU1433" s="32"/>
      <c r="BV1433" s="32"/>
      <c r="BW1433" s="32"/>
      <c r="BX1433" s="32"/>
      <c r="BY1433" s="32"/>
      <c r="BZ1433" s="32"/>
      <c r="CA1433" s="32"/>
      <c r="CB1433" s="32"/>
      <c r="CC1433" s="32"/>
      <c r="CD1433" s="32"/>
      <c r="CE1433" s="32"/>
      <c r="CF1433" s="32"/>
      <c r="CG1433" s="32"/>
      <c r="CH1433" s="32"/>
      <c r="CI1433" s="32"/>
      <c r="CJ1433" s="32"/>
      <c r="CK1433" s="32"/>
      <c r="CL1433" s="32"/>
      <c r="CM1433" s="32"/>
      <c r="CN1433" s="32"/>
      <c r="CO1433" s="32"/>
      <c r="CP1433" s="32"/>
      <c r="CQ1433" s="32"/>
      <c r="CR1433" s="32"/>
      <c r="CS1433" s="32"/>
      <c r="CT1433" s="32"/>
      <c r="CU1433" s="32"/>
      <c r="CV1433" s="32"/>
      <c r="CW1433" s="32"/>
    </row>
    <row r="1434" spans="15:101" s="26" customFormat="1" x14ac:dyDescent="0.3">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32"/>
      <c r="BN1434" s="32"/>
      <c r="BO1434" s="32"/>
      <c r="BP1434" s="32"/>
      <c r="BQ1434" s="32"/>
      <c r="BR1434" s="32"/>
      <c r="BS1434" s="32"/>
      <c r="BT1434" s="32"/>
      <c r="BU1434" s="32"/>
      <c r="BV1434" s="32"/>
      <c r="BW1434" s="32"/>
      <c r="BX1434" s="32"/>
      <c r="BY1434" s="32"/>
      <c r="BZ1434" s="32"/>
      <c r="CA1434" s="32"/>
      <c r="CB1434" s="32"/>
      <c r="CC1434" s="32"/>
      <c r="CD1434" s="32"/>
      <c r="CE1434" s="32"/>
      <c r="CF1434" s="32"/>
      <c r="CG1434" s="32"/>
      <c r="CH1434" s="32"/>
      <c r="CI1434" s="32"/>
      <c r="CJ1434" s="32"/>
      <c r="CK1434" s="32"/>
      <c r="CL1434" s="32"/>
      <c r="CM1434" s="32"/>
      <c r="CN1434" s="32"/>
      <c r="CO1434" s="32"/>
      <c r="CP1434" s="32"/>
      <c r="CQ1434" s="32"/>
      <c r="CR1434" s="32"/>
      <c r="CS1434" s="32"/>
      <c r="CT1434" s="32"/>
      <c r="CU1434" s="32"/>
      <c r="CV1434" s="32"/>
      <c r="CW1434" s="32"/>
    </row>
    <row r="1435" spans="15:101" s="26" customFormat="1" x14ac:dyDescent="0.3">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32"/>
      <c r="BN1435" s="32"/>
      <c r="BO1435" s="32"/>
      <c r="BP1435" s="32"/>
      <c r="BQ1435" s="32"/>
      <c r="BR1435" s="32"/>
      <c r="BS1435" s="32"/>
      <c r="BT1435" s="32"/>
      <c r="BU1435" s="32"/>
      <c r="BV1435" s="32"/>
      <c r="BW1435" s="32"/>
      <c r="BX1435" s="32"/>
      <c r="BY1435" s="32"/>
      <c r="BZ1435" s="32"/>
      <c r="CA1435" s="32"/>
      <c r="CB1435" s="32"/>
      <c r="CC1435" s="32"/>
      <c r="CD1435" s="32"/>
      <c r="CE1435" s="32"/>
      <c r="CF1435" s="32"/>
      <c r="CG1435" s="32"/>
      <c r="CH1435" s="32"/>
      <c r="CI1435" s="32"/>
      <c r="CJ1435" s="32"/>
      <c r="CK1435" s="32"/>
      <c r="CL1435" s="32"/>
      <c r="CM1435" s="32"/>
      <c r="CN1435" s="32"/>
      <c r="CO1435" s="32"/>
      <c r="CP1435" s="32"/>
      <c r="CQ1435" s="32"/>
      <c r="CR1435" s="32"/>
      <c r="CS1435" s="32"/>
      <c r="CT1435" s="32"/>
      <c r="CU1435" s="32"/>
      <c r="CV1435" s="32"/>
      <c r="CW1435" s="32"/>
    </row>
    <row r="1436" spans="15:101" s="26" customFormat="1" x14ac:dyDescent="0.3">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c r="CP1436" s="32"/>
      <c r="CQ1436" s="32"/>
      <c r="CR1436" s="32"/>
      <c r="CS1436" s="32"/>
      <c r="CT1436" s="32"/>
      <c r="CU1436" s="32"/>
      <c r="CV1436" s="32"/>
      <c r="CW1436" s="32"/>
    </row>
    <row r="1437" spans="15:101" s="26" customFormat="1" x14ac:dyDescent="0.3">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c r="CP1437" s="32"/>
      <c r="CQ1437" s="32"/>
      <c r="CR1437" s="32"/>
      <c r="CS1437" s="32"/>
      <c r="CT1437" s="32"/>
      <c r="CU1437" s="32"/>
      <c r="CV1437" s="32"/>
      <c r="CW1437" s="32"/>
    </row>
    <row r="1438" spans="15:101" s="26" customFormat="1" x14ac:dyDescent="0.3">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row>
    <row r="1439" spans="15:101" s="26" customFormat="1" x14ac:dyDescent="0.3">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32"/>
      <c r="BN1439" s="32"/>
      <c r="BO1439" s="32"/>
      <c r="BP1439" s="32"/>
      <c r="BQ1439" s="32"/>
      <c r="BR1439" s="32"/>
      <c r="BS1439" s="32"/>
      <c r="BT1439" s="32"/>
      <c r="BU1439" s="32"/>
      <c r="BV1439" s="32"/>
      <c r="BW1439" s="32"/>
      <c r="BX1439" s="32"/>
      <c r="BY1439" s="32"/>
      <c r="BZ1439" s="32"/>
      <c r="CA1439" s="32"/>
      <c r="CB1439" s="32"/>
      <c r="CC1439" s="32"/>
      <c r="CD1439" s="32"/>
      <c r="CE1439" s="32"/>
      <c r="CF1439" s="32"/>
      <c r="CG1439" s="32"/>
      <c r="CH1439" s="32"/>
      <c r="CI1439" s="32"/>
      <c r="CJ1439" s="32"/>
      <c r="CK1439" s="32"/>
      <c r="CL1439" s="32"/>
      <c r="CM1439" s="32"/>
      <c r="CN1439" s="32"/>
      <c r="CO1439" s="32"/>
      <c r="CP1439" s="32"/>
      <c r="CQ1439" s="32"/>
      <c r="CR1439" s="32"/>
      <c r="CS1439" s="32"/>
      <c r="CT1439" s="32"/>
      <c r="CU1439" s="32"/>
      <c r="CV1439" s="32"/>
      <c r="CW1439" s="32"/>
    </row>
    <row r="1440" spans="15:101" s="26" customFormat="1" x14ac:dyDescent="0.3">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32"/>
      <c r="BN1440" s="32"/>
      <c r="BO1440" s="32"/>
      <c r="BP1440" s="32"/>
      <c r="BQ1440" s="32"/>
      <c r="BR1440" s="32"/>
      <c r="BS1440" s="32"/>
      <c r="BT1440" s="32"/>
      <c r="BU1440" s="32"/>
      <c r="BV1440" s="32"/>
      <c r="BW1440" s="32"/>
      <c r="BX1440" s="32"/>
      <c r="BY1440" s="32"/>
      <c r="BZ1440" s="32"/>
      <c r="CA1440" s="32"/>
      <c r="CB1440" s="32"/>
      <c r="CC1440" s="32"/>
      <c r="CD1440" s="32"/>
      <c r="CE1440" s="32"/>
      <c r="CF1440" s="32"/>
      <c r="CG1440" s="32"/>
      <c r="CH1440" s="32"/>
      <c r="CI1440" s="32"/>
      <c r="CJ1440" s="32"/>
      <c r="CK1440" s="32"/>
      <c r="CL1440" s="32"/>
      <c r="CM1440" s="32"/>
      <c r="CN1440" s="32"/>
      <c r="CO1440" s="32"/>
      <c r="CP1440" s="32"/>
      <c r="CQ1440" s="32"/>
      <c r="CR1440" s="32"/>
      <c r="CS1440" s="32"/>
      <c r="CT1440" s="32"/>
      <c r="CU1440" s="32"/>
      <c r="CV1440" s="32"/>
      <c r="CW1440" s="32"/>
    </row>
    <row r="1441" spans="15:101" s="26" customFormat="1" x14ac:dyDescent="0.3">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2"/>
      <c r="CO1441" s="32"/>
      <c r="CP1441" s="32"/>
      <c r="CQ1441" s="32"/>
      <c r="CR1441" s="32"/>
      <c r="CS1441" s="32"/>
      <c r="CT1441" s="32"/>
      <c r="CU1441" s="32"/>
      <c r="CV1441" s="32"/>
      <c r="CW1441" s="32"/>
    </row>
    <row r="1442" spans="15:101" s="26" customFormat="1" x14ac:dyDescent="0.3">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32"/>
      <c r="BN1442" s="32"/>
      <c r="BO1442" s="32"/>
      <c r="BP1442" s="32"/>
      <c r="BQ1442" s="32"/>
      <c r="BR1442" s="32"/>
      <c r="BS1442" s="32"/>
      <c r="BT1442" s="32"/>
      <c r="BU1442" s="32"/>
      <c r="BV1442" s="32"/>
      <c r="BW1442" s="32"/>
      <c r="BX1442" s="32"/>
      <c r="BY1442" s="32"/>
      <c r="BZ1442" s="32"/>
      <c r="CA1442" s="32"/>
      <c r="CB1442" s="32"/>
      <c r="CC1442" s="32"/>
      <c r="CD1442" s="32"/>
      <c r="CE1442" s="32"/>
      <c r="CF1442" s="32"/>
      <c r="CG1442" s="32"/>
      <c r="CH1442" s="32"/>
      <c r="CI1442" s="32"/>
      <c r="CJ1442" s="32"/>
      <c r="CK1442" s="32"/>
      <c r="CL1442" s="32"/>
      <c r="CM1442" s="32"/>
      <c r="CN1442" s="32"/>
      <c r="CO1442" s="32"/>
      <c r="CP1442" s="32"/>
      <c r="CQ1442" s="32"/>
      <c r="CR1442" s="32"/>
      <c r="CS1442" s="32"/>
      <c r="CT1442" s="32"/>
      <c r="CU1442" s="32"/>
      <c r="CV1442" s="32"/>
      <c r="CW1442" s="32"/>
    </row>
    <row r="1443" spans="15:101" s="26" customFormat="1" x14ac:dyDescent="0.3">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32"/>
      <c r="BN1443" s="32"/>
      <c r="BO1443" s="32"/>
      <c r="BP1443" s="32"/>
      <c r="BQ1443" s="32"/>
      <c r="BR1443" s="32"/>
      <c r="BS1443" s="32"/>
      <c r="BT1443" s="32"/>
      <c r="BU1443" s="32"/>
      <c r="BV1443" s="32"/>
      <c r="BW1443" s="32"/>
      <c r="BX1443" s="32"/>
      <c r="BY1443" s="32"/>
      <c r="BZ1443" s="32"/>
      <c r="CA1443" s="32"/>
      <c r="CB1443" s="32"/>
      <c r="CC1443" s="32"/>
      <c r="CD1443" s="32"/>
      <c r="CE1443" s="32"/>
      <c r="CF1443" s="32"/>
      <c r="CG1443" s="32"/>
      <c r="CH1443" s="32"/>
      <c r="CI1443" s="32"/>
      <c r="CJ1443" s="32"/>
      <c r="CK1443" s="32"/>
      <c r="CL1443" s="32"/>
      <c r="CM1443" s="32"/>
      <c r="CN1443" s="32"/>
      <c r="CO1443" s="32"/>
      <c r="CP1443" s="32"/>
      <c r="CQ1443" s="32"/>
      <c r="CR1443" s="32"/>
      <c r="CS1443" s="32"/>
      <c r="CT1443" s="32"/>
      <c r="CU1443" s="32"/>
      <c r="CV1443" s="32"/>
      <c r="CW1443" s="32"/>
    </row>
    <row r="1444" spans="15:101" s="26" customFormat="1" x14ac:dyDescent="0.3">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32"/>
      <c r="BN1444" s="32"/>
      <c r="BO1444" s="32"/>
      <c r="BP1444" s="32"/>
      <c r="BQ1444" s="32"/>
      <c r="BR1444" s="32"/>
      <c r="BS1444" s="32"/>
      <c r="BT1444" s="32"/>
      <c r="BU1444" s="32"/>
      <c r="BV1444" s="32"/>
      <c r="BW1444" s="32"/>
      <c r="BX1444" s="32"/>
      <c r="BY1444" s="32"/>
      <c r="BZ1444" s="32"/>
      <c r="CA1444" s="32"/>
      <c r="CB1444" s="32"/>
      <c r="CC1444" s="32"/>
      <c r="CD1444" s="32"/>
      <c r="CE1444" s="32"/>
      <c r="CF1444" s="32"/>
      <c r="CG1444" s="32"/>
      <c r="CH1444" s="32"/>
      <c r="CI1444" s="32"/>
      <c r="CJ1444" s="32"/>
      <c r="CK1444" s="32"/>
      <c r="CL1444" s="32"/>
      <c r="CM1444" s="32"/>
      <c r="CN1444" s="32"/>
      <c r="CO1444" s="32"/>
      <c r="CP1444" s="32"/>
      <c r="CQ1444" s="32"/>
      <c r="CR1444" s="32"/>
      <c r="CS1444" s="32"/>
      <c r="CT1444" s="32"/>
      <c r="CU1444" s="32"/>
      <c r="CV1444" s="32"/>
      <c r="CW1444" s="32"/>
    </row>
    <row r="1445" spans="15:101" s="26" customFormat="1" x14ac:dyDescent="0.3">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32"/>
      <c r="BN1445" s="32"/>
      <c r="BO1445" s="32"/>
      <c r="BP1445" s="32"/>
      <c r="BQ1445" s="32"/>
      <c r="BR1445" s="32"/>
      <c r="BS1445" s="32"/>
      <c r="BT1445" s="32"/>
      <c r="BU1445" s="32"/>
      <c r="BV1445" s="32"/>
      <c r="BW1445" s="32"/>
      <c r="BX1445" s="32"/>
      <c r="BY1445" s="32"/>
      <c r="BZ1445" s="32"/>
      <c r="CA1445" s="32"/>
      <c r="CB1445" s="32"/>
      <c r="CC1445" s="32"/>
      <c r="CD1445" s="32"/>
      <c r="CE1445" s="32"/>
      <c r="CF1445" s="32"/>
      <c r="CG1445" s="32"/>
      <c r="CH1445" s="32"/>
      <c r="CI1445" s="32"/>
      <c r="CJ1445" s="32"/>
      <c r="CK1445" s="32"/>
      <c r="CL1445" s="32"/>
      <c r="CM1445" s="32"/>
      <c r="CN1445" s="32"/>
      <c r="CO1445" s="32"/>
      <c r="CP1445" s="32"/>
      <c r="CQ1445" s="32"/>
      <c r="CR1445" s="32"/>
      <c r="CS1445" s="32"/>
      <c r="CT1445" s="32"/>
      <c r="CU1445" s="32"/>
      <c r="CV1445" s="32"/>
      <c r="CW1445" s="32"/>
    </row>
    <row r="1446" spans="15:101" s="26" customFormat="1" x14ac:dyDescent="0.3">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row>
    <row r="1447" spans="15:101" s="26" customFormat="1" x14ac:dyDescent="0.3">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32"/>
      <c r="BN1447" s="32"/>
      <c r="BO1447" s="32"/>
      <c r="BP1447" s="32"/>
      <c r="BQ1447" s="32"/>
      <c r="BR1447" s="32"/>
      <c r="BS1447" s="32"/>
      <c r="BT1447" s="32"/>
      <c r="BU1447" s="32"/>
      <c r="BV1447" s="32"/>
      <c r="BW1447" s="32"/>
      <c r="BX1447" s="32"/>
      <c r="BY1447" s="32"/>
      <c r="BZ1447" s="32"/>
      <c r="CA1447" s="32"/>
      <c r="CB1447" s="32"/>
      <c r="CC1447" s="32"/>
      <c r="CD1447" s="32"/>
      <c r="CE1447" s="32"/>
      <c r="CF1447" s="32"/>
      <c r="CG1447" s="32"/>
      <c r="CH1447" s="32"/>
      <c r="CI1447" s="32"/>
      <c r="CJ1447" s="32"/>
      <c r="CK1447" s="32"/>
      <c r="CL1447" s="32"/>
      <c r="CM1447" s="32"/>
      <c r="CN1447" s="32"/>
      <c r="CO1447" s="32"/>
      <c r="CP1447" s="32"/>
      <c r="CQ1447" s="32"/>
      <c r="CR1447" s="32"/>
      <c r="CS1447" s="32"/>
      <c r="CT1447" s="32"/>
      <c r="CU1447" s="32"/>
      <c r="CV1447" s="32"/>
      <c r="CW1447" s="32"/>
    </row>
    <row r="1448" spans="15:101" s="26" customFormat="1" x14ac:dyDescent="0.3">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32"/>
      <c r="BN1448" s="32"/>
      <c r="BO1448" s="32"/>
      <c r="BP1448" s="32"/>
      <c r="BQ1448" s="32"/>
      <c r="BR1448" s="32"/>
      <c r="BS1448" s="32"/>
      <c r="BT1448" s="32"/>
      <c r="BU1448" s="32"/>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row>
    <row r="1449" spans="15:101" s="26" customFormat="1" x14ac:dyDescent="0.3">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32"/>
      <c r="BN1449" s="32"/>
      <c r="BO1449" s="32"/>
      <c r="BP1449" s="32"/>
      <c r="BQ1449" s="32"/>
      <c r="BR1449" s="32"/>
      <c r="BS1449" s="32"/>
      <c r="BT1449" s="32"/>
      <c r="BU1449" s="32"/>
      <c r="BV1449" s="32"/>
      <c r="BW1449" s="32"/>
      <c r="BX1449" s="32"/>
      <c r="BY1449" s="32"/>
      <c r="BZ1449" s="32"/>
      <c r="CA1449" s="32"/>
      <c r="CB1449" s="32"/>
      <c r="CC1449" s="32"/>
      <c r="CD1449" s="32"/>
      <c r="CE1449" s="32"/>
      <c r="CF1449" s="32"/>
      <c r="CG1449" s="32"/>
      <c r="CH1449" s="32"/>
      <c r="CI1449" s="32"/>
      <c r="CJ1449" s="32"/>
      <c r="CK1449" s="32"/>
      <c r="CL1449" s="32"/>
      <c r="CM1449" s="32"/>
      <c r="CN1449" s="32"/>
      <c r="CO1449" s="32"/>
      <c r="CP1449" s="32"/>
      <c r="CQ1449" s="32"/>
      <c r="CR1449" s="32"/>
      <c r="CS1449" s="32"/>
      <c r="CT1449" s="32"/>
      <c r="CU1449" s="32"/>
      <c r="CV1449" s="32"/>
      <c r="CW1449" s="32"/>
    </row>
    <row r="1450" spans="15:101" s="26" customFormat="1" x14ac:dyDescent="0.3">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32"/>
      <c r="BN1450" s="32"/>
      <c r="BO1450" s="32"/>
      <c r="BP1450" s="32"/>
      <c r="BQ1450" s="32"/>
      <c r="BR1450" s="32"/>
      <c r="BS1450" s="32"/>
      <c r="BT1450" s="32"/>
      <c r="BU1450" s="32"/>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row>
    <row r="1451" spans="15:101" s="26" customFormat="1" x14ac:dyDescent="0.3">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row>
    <row r="1452" spans="15:101" s="26" customFormat="1" x14ac:dyDescent="0.3">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32"/>
      <c r="BN1452" s="32"/>
      <c r="BO1452" s="32"/>
      <c r="BP1452" s="32"/>
      <c r="BQ1452" s="32"/>
      <c r="BR1452" s="32"/>
      <c r="BS1452" s="32"/>
      <c r="BT1452" s="32"/>
      <c r="BU1452" s="32"/>
      <c r="BV1452" s="32"/>
      <c r="BW1452" s="32"/>
      <c r="BX1452" s="32"/>
      <c r="BY1452" s="32"/>
      <c r="BZ1452" s="32"/>
      <c r="CA1452" s="32"/>
      <c r="CB1452" s="32"/>
      <c r="CC1452" s="32"/>
      <c r="CD1452" s="32"/>
      <c r="CE1452" s="32"/>
      <c r="CF1452" s="32"/>
      <c r="CG1452" s="32"/>
      <c r="CH1452" s="32"/>
      <c r="CI1452" s="32"/>
      <c r="CJ1452" s="32"/>
      <c r="CK1452" s="32"/>
      <c r="CL1452" s="32"/>
      <c r="CM1452" s="32"/>
      <c r="CN1452" s="32"/>
      <c r="CO1452" s="32"/>
      <c r="CP1452" s="32"/>
      <c r="CQ1452" s="32"/>
      <c r="CR1452" s="32"/>
      <c r="CS1452" s="32"/>
      <c r="CT1452" s="32"/>
      <c r="CU1452" s="32"/>
      <c r="CV1452" s="32"/>
      <c r="CW1452" s="32"/>
    </row>
    <row r="1453" spans="15:101" s="26" customFormat="1" x14ac:dyDescent="0.3">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32"/>
      <c r="BN1453" s="32"/>
      <c r="BO1453" s="32"/>
      <c r="BP1453" s="32"/>
      <c r="BQ1453" s="32"/>
      <c r="BR1453" s="32"/>
      <c r="BS1453" s="32"/>
      <c r="BT1453" s="32"/>
      <c r="BU1453" s="32"/>
      <c r="BV1453" s="32"/>
      <c r="BW1453" s="32"/>
      <c r="BX1453" s="32"/>
      <c r="BY1453" s="32"/>
      <c r="BZ1453" s="32"/>
      <c r="CA1453" s="32"/>
      <c r="CB1453" s="32"/>
      <c r="CC1453" s="32"/>
      <c r="CD1453" s="32"/>
      <c r="CE1453" s="32"/>
      <c r="CF1453" s="32"/>
      <c r="CG1453" s="32"/>
      <c r="CH1453" s="32"/>
      <c r="CI1453" s="32"/>
      <c r="CJ1453" s="32"/>
      <c r="CK1453" s="32"/>
      <c r="CL1453" s="32"/>
      <c r="CM1453" s="32"/>
      <c r="CN1453" s="32"/>
      <c r="CO1453" s="32"/>
      <c r="CP1453" s="32"/>
      <c r="CQ1453" s="32"/>
      <c r="CR1453" s="32"/>
      <c r="CS1453" s="32"/>
      <c r="CT1453" s="32"/>
      <c r="CU1453" s="32"/>
      <c r="CV1453" s="32"/>
      <c r="CW1453" s="32"/>
    </row>
    <row r="1454" spans="15:101" s="26" customFormat="1" x14ac:dyDescent="0.3">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row>
    <row r="1455" spans="15:101" s="26" customFormat="1" x14ac:dyDescent="0.3">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c r="CP1455" s="32"/>
      <c r="CQ1455" s="32"/>
      <c r="CR1455" s="32"/>
      <c r="CS1455" s="32"/>
      <c r="CT1455" s="32"/>
      <c r="CU1455" s="32"/>
      <c r="CV1455" s="32"/>
      <c r="CW1455" s="32"/>
    </row>
    <row r="1456" spans="15:101" s="26" customFormat="1" x14ac:dyDescent="0.3">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32"/>
      <c r="BN1456" s="32"/>
      <c r="BO1456" s="32"/>
      <c r="BP1456" s="32"/>
      <c r="BQ1456" s="32"/>
      <c r="BR1456" s="32"/>
      <c r="BS1456" s="32"/>
      <c r="BT1456" s="32"/>
      <c r="BU1456" s="32"/>
      <c r="BV1456" s="32"/>
      <c r="BW1456" s="32"/>
      <c r="BX1456" s="32"/>
      <c r="BY1456" s="32"/>
      <c r="BZ1456" s="32"/>
      <c r="CA1456" s="32"/>
      <c r="CB1456" s="32"/>
      <c r="CC1456" s="32"/>
      <c r="CD1456" s="32"/>
      <c r="CE1456" s="32"/>
      <c r="CF1456" s="32"/>
      <c r="CG1456" s="32"/>
      <c r="CH1456" s="32"/>
      <c r="CI1456" s="32"/>
      <c r="CJ1456" s="32"/>
      <c r="CK1456" s="32"/>
      <c r="CL1456" s="32"/>
      <c r="CM1456" s="32"/>
      <c r="CN1456" s="32"/>
      <c r="CO1456" s="32"/>
      <c r="CP1456" s="32"/>
      <c r="CQ1456" s="32"/>
      <c r="CR1456" s="32"/>
      <c r="CS1456" s="32"/>
      <c r="CT1456" s="32"/>
      <c r="CU1456" s="32"/>
      <c r="CV1456" s="32"/>
      <c r="CW1456" s="32"/>
    </row>
    <row r="1457" spans="15:101" s="26" customFormat="1" x14ac:dyDescent="0.3">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32"/>
      <c r="BN1457" s="32"/>
      <c r="BO1457" s="32"/>
      <c r="BP1457" s="32"/>
      <c r="BQ1457" s="32"/>
      <c r="BR1457" s="32"/>
      <c r="BS1457" s="32"/>
      <c r="BT1457" s="32"/>
      <c r="BU1457" s="32"/>
      <c r="BV1457" s="32"/>
      <c r="BW1457" s="32"/>
      <c r="BX1457" s="32"/>
      <c r="BY1457" s="32"/>
      <c r="BZ1457" s="32"/>
      <c r="CA1457" s="32"/>
      <c r="CB1457" s="32"/>
      <c r="CC1457" s="32"/>
      <c r="CD1457" s="32"/>
      <c r="CE1457" s="32"/>
      <c r="CF1457" s="32"/>
      <c r="CG1457" s="32"/>
      <c r="CH1457" s="32"/>
      <c r="CI1457" s="32"/>
      <c r="CJ1457" s="32"/>
      <c r="CK1457" s="32"/>
      <c r="CL1457" s="32"/>
      <c r="CM1457" s="32"/>
      <c r="CN1457" s="32"/>
      <c r="CO1457" s="32"/>
      <c r="CP1457" s="32"/>
      <c r="CQ1457" s="32"/>
      <c r="CR1457" s="32"/>
      <c r="CS1457" s="32"/>
      <c r="CT1457" s="32"/>
      <c r="CU1457" s="32"/>
      <c r="CV1457" s="32"/>
      <c r="CW1457" s="32"/>
    </row>
    <row r="1458" spans="15:101" s="26" customFormat="1" x14ac:dyDescent="0.3">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32"/>
      <c r="BN1458" s="32"/>
      <c r="BO1458" s="32"/>
      <c r="BP1458" s="32"/>
      <c r="BQ1458" s="32"/>
      <c r="BR1458" s="32"/>
      <c r="BS1458" s="32"/>
      <c r="BT1458" s="32"/>
      <c r="BU1458" s="32"/>
      <c r="BV1458" s="32"/>
      <c r="BW1458" s="32"/>
      <c r="BX1458" s="32"/>
      <c r="BY1458" s="32"/>
      <c r="BZ1458" s="32"/>
      <c r="CA1458" s="32"/>
      <c r="CB1458" s="32"/>
      <c r="CC1458" s="32"/>
      <c r="CD1458" s="32"/>
      <c r="CE1458" s="32"/>
      <c r="CF1458" s="32"/>
      <c r="CG1458" s="32"/>
      <c r="CH1458" s="32"/>
      <c r="CI1458" s="32"/>
      <c r="CJ1458" s="32"/>
      <c r="CK1458" s="32"/>
      <c r="CL1458" s="32"/>
      <c r="CM1458" s="32"/>
      <c r="CN1458" s="32"/>
      <c r="CO1458" s="32"/>
      <c r="CP1458" s="32"/>
      <c r="CQ1458" s="32"/>
      <c r="CR1458" s="32"/>
      <c r="CS1458" s="32"/>
      <c r="CT1458" s="32"/>
      <c r="CU1458" s="32"/>
      <c r="CV1458" s="32"/>
      <c r="CW1458" s="32"/>
    </row>
    <row r="1459" spans="15:101" s="26" customFormat="1" x14ac:dyDescent="0.3">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32"/>
      <c r="BN1459" s="32"/>
      <c r="BO1459" s="32"/>
      <c r="BP1459" s="32"/>
      <c r="BQ1459" s="32"/>
      <c r="BR1459" s="32"/>
      <c r="BS1459" s="32"/>
      <c r="BT1459" s="32"/>
      <c r="BU1459" s="32"/>
      <c r="BV1459" s="32"/>
      <c r="BW1459" s="32"/>
      <c r="BX1459" s="32"/>
      <c r="BY1459" s="32"/>
      <c r="BZ1459" s="32"/>
      <c r="CA1459" s="32"/>
      <c r="CB1459" s="32"/>
      <c r="CC1459" s="32"/>
      <c r="CD1459" s="32"/>
      <c r="CE1459" s="32"/>
      <c r="CF1459" s="32"/>
      <c r="CG1459" s="32"/>
      <c r="CH1459" s="32"/>
      <c r="CI1459" s="32"/>
      <c r="CJ1459" s="32"/>
      <c r="CK1459" s="32"/>
      <c r="CL1459" s="32"/>
      <c r="CM1459" s="32"/>
      <c r="CN1459" s="32"/>
      <c r="CO1459" s="32"/>
      <c r="CP1459" s="32"/>
      <c r="CQ1459" s="32"/>
      <c r="CR1459" s="32"/>
      <c r="CS1459" s="32"/>
      <c r="CT1459" s="32"/>
      <c r="CU1459" s="32"/>
      <c r="CV1459" s="32"/>
      <c r="CW1459" s="32"/>
    </row>
    <row r="1460" spans="15:101" s="26" customFormat="1" x14ac:dyDescent="0.3">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2"/>
      <c r="CO1460" s="32"/>
      <c r="CP1460" s="32"/>
      <c r="CQ1460" s="32"/>
      <c r="CR1460" s="32"/>
      <c r="CS1460" s="32"/>
      <c r="CT1460" s="32"/>
      <c r="CU1460" s="32"/>
      <c r="CV1460" s="32"/>
      <c r="CW1460" s="32"/>
    </row>
    <row r="1461" spans="15:101" s="26" customFormat="1" x14ac:dyDescent="0.3">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32"/>
      <c r="BN1461" s="32"/>
      <c r="BO1461" s="32"/>
      <c r="BP1461" s="32"/>
      <c r="BQ1461" s="32"/>
      <c r="BR1461" s="32"/>
      <c r="BS1461" s="32"/>
      <c r="BT1461" s="32"/>
      <c r="BU1461" s="32"/>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row>
    <row r="1462" spans="15:101" s="26" customFormat="1" x14ac:dyDescent="0.3">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row>
    <row r="1463" spans="15:101" s="26" customFormat="1" x14ac:dyDescent="0.3">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c r="CP1463" s="32"/>
      <c r="CQ1463" s="32"/>
      <c r="CR1463" s="32"/>
      <c r="CS1463" s="32"/>
      <c r="CT1463" s="32"/>
      <c r="CU1463" s="32"/>
      <c r="CV1463" s="32"/>
      <c r="CW1463" s="32"/>
    </row>
    <row r="1464" spans="15:101" s="26" customFormat="1" x14ac:dyDescent="0.3">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c r="CP1464" s="32"/>
      <c r="CQ1464" s="32"/>
      <c r="CR1464" s="32"/>
      <c r="CS1464" s="32"/>
      <c r="CT1464" s="32"/>
      <c r="CU1464" s="32"/>
      <c r="CV1464" s="32"/>
      <c r="CW1464" s="32"/>
    </row>
    <row r="1465" spans="15:101" s="26" customFormat="1" x14ac:dyDescent="0.3">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32"/>
      <c r="BN1465" s="32"/>
      <c r="BO1465" s="32"/>
      <c r="BP1465" s="32"/>
      <c r="BQ1465" s="32"/>
      <c r="BR1465" s="32"/>
      <c r="BS1465" s="32"/>
      <c r="BT1465" s="32"/>
      <c r="BU1465" s="32"/>
      <c r="BV1465" s="32"/>
      <c r="BW1465" s="32"/>
      <c r="BX1465" s="32"/>
      <c r="BY1465" s="32"/>
      <c r="BZ1465" s="32"/>
      <c r="CA1465" s="32"/>
      <c r="CB1465" s="32"/>
      <c r="CC1465" s="32"/>
      <c r="CD1465" s="32"/>
      <c r="CE1465" s="32"/>
      <c r="CF1465" s="32"/>
      <c r="CG1465" s="32"/>
      <c r="CH1465" s="32"/>
      <c r="CI1465" s="32"/>
      <c r="CJ1465" s="32"/>
      <c r="CK1465" s="32"/>
      <c r="CL1465" s="32"/>
      <c r="CM1465" s="32"/>
      <c r="CN1465" s="32"/>
      <c r="CO1465" s="32"/>
      <c r="CP1465" s="32"/>
      <c r="CQ1465" s="32"/>
      <c r="CR1465" s="32"/>
      <c r="CS1465" s="32"/>
      <c r="CT1465" s="32"/>
      <c r="CU1465" s="32"/>
      <c r="CV1465" s="32"/>
      <c r="CW1465" s="32"/>
    </row>
    <row r="1466" spans="15:101" s="26" customFormat="1" x14ac:dyDescent="0.3">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32"/>
      <c r="BN1466" s="32"/>
      <c r="BO1466" s="32"/>
      <c r="BP1466" s="32"/>
      <c r="BQ1466" s="32"/>
      <c r="BR1466" s="32"/>
      <c r="BS1466" s="32"/>
      <c r="BT1466" s="32"/>
      <c r="BU1466" s="32"/>
      <c r="BV1466" s="32"/>
      <c r="BW1466" s="32"/>
      <c r="BX1466" s="32"/>
      <c r="BY1466" s="32"/>
      <c r="BZ1466" s="32"/>
      <c r="CA1466" s="32"/>
      <c r="CB1466" s="32"/>
      <c r="CC1466" s="32"/>
      <c r="CD1466" s="32"/>
      <c r="CE1466" s="32"/>
      <c r="CF1466" s="32"/>
      <c r="CG1466" s="32"/>
      <c r="CH1466" s="32"/>
      <c r="CI1466" s="32"/>
      <c r="CJ1466" s="32"/>
      <c r="CK1466" s="32"/>
      <c r="CL1466" s="32"/>
      <c r="CM1466" s="32"/>
      <c r="CN1466" s="32"/>
      <c r="CO1466" s="32"/>
      <c r="CP1466" s="32"/>
      <c r="CQ1466" s="32"/>
      <c r="CR1466" s="32"/>
      <c r="CS1466" s="32"/>
      <c r="CT1466" s="32"/>
      <c r="CU1466" s="32"/>
      <c r="CV1466" s="32"/>
      <c r="CW1466" s="32"/>
    </row>
    <row r="1467" spans="15:101" s="26" customFormat="1" x14ac:dyDescent="0.3">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32"/>
      <c r="BN1467" s="32"/>
      <c r="BO1467" s="32"/>
      <c r="BP1467" s="32"/>
      <c r="BQ1467" s="32"/>
      <c r="BR1467" s="32"/>
      <c r="BS1467" s="32"/>
      <c r="BT1467" s="32"/>
      <c r="BU1467" s="32"/>
      <c r="BV1467" s="32"/>
      <c r="BW1467" s="32"/>
      <c r="BX1467" s="32"/>
      <c r="BY1467" s="32"/>
      <c r="BZ1467" s="32"/>
      <c r="CA1467" s="32"/>
      <c r="CB1467" s="32"/>
      <c r="CC1467" s="32"/>
      <c r="CD1467" s="32"/>
      <c r="CE1467" s="32"/>
      <c r="CF1467" s="32"/>
      <c r="CG1467" s="32"/>
      <c r="CH1467" s="32"/>
      <c r="CI1467" s="32"/>
      <c r="CJ1467" s="32"/>
      <c r="CK1467" s="32"/>
      <c r="CL1467" s="32"/>
      <c r="CM1467" s="32"/>
      <c r="CN1467" s="32"/>
      <c r="CO1467" s="32"/>
      <c r="CP1467" s="32"/>
      <c r="CQ1467" s="32"/>
      <c r="CR1467" s="32"/>
      <c r="CS1467" s="32"/>
      <c r="CT1467" s="32"/>
      <c r="CU1467" s="32"/>
      <c r="CV1467" s="32"/>
      <c r="CW1467" s="32"/>
    </row>
    <row r="1468" spans="15:101" s="26" customFormat="1" x14ac:dyDescent="0.3">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32"/>
      <c r="BN1468" s="32"/>
      <c r="BO1468" s="32"/>
      <c r="BP1468" s="32"/>
      <c r="BQ1468" s="32"/>
      <c r="BR1468" s="32"/>
      <c r="BS1468" s="32"/>
      <c r="BT1468" s="32"/>
      <c r="BU1468" s="32"/>
      <c r="BV1468" s="32"/>
      <c r="BW1468" s="32"/>
      <c r="BX1468" s="32"/>
      <c r="BY1468" s="32"/>
      <c r="BZ1468" s="32"/>
      <c r="CA1468" s="32"/>
      <c r="CB1468" s="32"/>
      <c r="CC1468" s="32"/>
      <c r="CD1468" s="32"/>
      <c r="CE1468" s="32"/>
      <c r="CF1468" s="32"/>
      <c r="CG1468" s="32"/>
      <c r="CH1468" s="32"/>
      <c r="CI1468" s="32"/>
      <c r="CJ1468" s="32"/>
      <c r="CK1468" s="32"/>
      <c r="CL1468" s="32"/>
      <c r="CM1468" s="32"/>
      <c r="CN1468" s="32"/>
      <c r="CO1468" s="32"/>
      <c r="CP1468" s="32"/>
      <c r="CQ1468" s="32"/>
      <c r="CR1468" s="32"/>
      <c r="CS1468" s="32"/>
      <c r="CT1468" s="32"/>
      <c r="CU1468" s="32"/>
      <c r="CV1468" s="32"/>
      <c r="CW1468" s="32"/>
    </row>
    <row r="1469" spans="15:101" s="26" customFormat="1" x14ac:dyDescent="0.3">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32"/>
      <c r="BN1469" s="32"/>
      <c r="BO1469" s="32"/>
      <c r="BP1469" s="32"/>
      <c r="BQ1469" s="32"/>
      <c r="BR1469" s="32"/>
      <c r="BS1469" s="32"/>
      <c r="BT1469" s="32"/>
      <c r="BU1469" s="32"/>
      <c r="BV1469" s="32"/>
      <c r="BW1469" s="32"/>
      <c r="BX1469" s="32"/>
      <c r="BY1469" s="32"/>
      <c r="BZ1469" s="32"/>
      <c r="CA1469" s="32"/>
      <c r="CB1469" s="32"/>
      <c r="CC1469" s="32"/>
      <c r="CD1469" s="32"/>
      <c r="CE1469" s="32"/>
      <c r="CF1469" s="32"/>
      <c r="CG1469" s="32"/>
      <c r="CH1469" s="32"/>
      <c r="CI1469" s="32"/>
      <c r="CJ1469" s="32"/>
      <c r="CK1469" s="32"/>
      <c r="CL1469" s="32"/>
      <c r="CM1469" s="32"/>
      <c r="CN1469" s="32"/>
      <c r="CO1469" s="32"/>
      <c r="CP1469" s="32"/>
      <c r="CQ1469" s="32"/>
      <c r="CR1469" s="32"/>
      <c r="CS1469" s="32"/>
      <c r="CT1469" s="32"/>
      <c r="CU1469" s="32"/>
      <c r="CV1469" s="32"/>
      <c r="CW1469" s="32"/>
    </row>
    <row r="1470" spans="15:101" s="26" customFormat="1" x14ac:dyDescent="0.3">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row>
    <row r="1471" spans="15:101" s="26" customFormat="1" x14ac:dyDescent="0.3">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32"/>
      <c r="BN1471" s="32"/>
      <c r="BO1471" s="32"/>
      <c r="BP1471" s="32"/>
      <c r="BQ1471" s="32"/>
      <c r="BR1471" s="32"/>
      <c r="BS1471" s="32"/>
      <c r="BT1471" s="32"/>
      <c r="BU1471" s="32"/>
      <c r="BV1471" s="32"/>
      <c r="BW1471" s="32"/>
      <c r="BX1471" s="32"/>
      <c r="BY1471" s="32"/>
      <c r="BZ1471" s="32"/>
      <c r="CA1471" s="32"/>
      <c r="CB1471" s="32"/>
      <c r="CC1471" s="32"/>
      <c r="CD1471" s="32"/>
      <c r="CE1471" s="32"/>
      <c r="CF1471" s="32"/>
      <c r="CG1471" s="32"/>
      <c r="CH1471" s="32"/>
      <c r="CI1471" s="32"/>
      <c r="CJ1471" s="32"/>
      <c r="CK1471" s="32"/>
      <c r="CL1471" s="32"/>
      <c r="CM1471" s="32"/>
      <c r="CN1471" s="32"/>
      <c r="CO1471" s="32"/>
      <c r="CP1471" s="32"/>
      <c r="CQ1471" s="32"/>
      <c r="CR1471" s="32"/>
      <c r="CS1471" s="32"/>
      <c r="CT1471" s="32"/>
      <c r="CU1471" s="32"/>
      <c r="CV1471" s="32"/>
      <c r="CW1471" s="32"/>
    </row>
    <row r="1472" spans="15:101" s="26" customFormat="1" x14ac:dyDescent="0.3">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32"/>
      <c r="BN1472" s="32"/>
      <c r="BO1472" s="32"/>
      <c r="BP1472" s="32"/>
      <c r="BQ1472" s="32"/>
      <c r="BR1472" s="32"/>
      <c r="BS1472" s="32"/>
      <c r="BT1472" s="32"/>
      <c r="BU1472" s="32"/>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row>
    <row r="1473" spans="15:101" s="26" customFormat="1" x14ac:dyDescent="0.3">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32"/>
      <c r="BN1473" s="32"/>
      <c r="BO1473" s="32"/>
      <c r="BP1473" s="32"/>
      <c r="BQ1473" s="32"/>
      <c r="BR1473" s="32"/>
      <c r="BS1473" s="32"/>
      <c r="BT1473" s="32"/>
      <c r="BU1473" s="32"/>
      <c r="BV1473" s="32"/>
      <c r="BW1473" s="32"/>
      <c r="BX1473" s="32"/>
      <c r="BY1473" s="32"/>
      <c r="BZ1473" s="32"/>
      <c r="CA1473" s="32"/>
      <c r="CB1473" s="32"/>
      <c r="CC1473" s="32"/>
      <c r="CD1473" s="32"/>
      <c r="CE1473" s="32"/>
      <c r="CF1473" s="32"/>
      <c r="CG1473" s="32"/>
      <c r="CH1473" s="32"/>
      <c r="CI1473" s="32"/>
      <c r="CJ1473" s="32"/>
      <c r="CK1473" s="32"/>
      <c r="CL1473" s="32"/>
      <c r="CM1473" s="32"/>
      <c r="CN1473" s="32"/>
      <c r="CO1473" s="32"/>
      <c r="CP1473" s="32"/>
      <c r="CQ1473" s="32"/>
      <c r="CR1473" s="32"/>
      <c r="CS1473" s="32"/>
      <c r="CT1473" s="32"/>
      <c r="CU1473" s="32"/>
      <c r="CV1473" s="32"/>
      <c r="CW1473" s="32"/>
    </row>
    <row r="1474" spans="15:101" s="26" customFormat="1" x14ac:dyDescent="0.3">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32"/>
      <c r="BN1474" s="32"/>
      <c r="BO1474" s="32"/>
      <c r="BP1474" s="32"/>
      <c r="BQ1474" s="32"/>
      <c r="BR1474" s="32"/>
      <c r="BS1474" s="32"/>
      <c r="BT1474" s="32"/>
      <c r="BU1474" s="32"/>
      <c r="BV1474" s="32"/>
      <c r="BW1474" s="32"/>
      <c r="BX1474" s="32"/>
      <c r="BY1474" s="32"/>
      <c r="BZ1474" s="32"/>
      <c r="CA1474" s="32"/>
      <c r="CB1474" s="32"/>
      <c r="CC1474" s="32"/>
      <c r="CD1474" s="32"/>
      <c r="CE1474" s="32"/>
      <c r="CF1474" s="32"/>
      <c r="CG1474" s="32"/>
      <c r="CH1474" s="32"/>
      <c r="CI1474" s="32"/>
      <c r="CJ1474" s="32"/>
      <c r="CK1474" s="32"/>
      <c r="CL1474" s="32"/>
      <c r="CM1474" s="32"/>
      <c r="CN1474" s="32"/>
      <c r="CO1474" s="32"/>
      <c r="CP1474" s="32"/>
      <c r="CQ1474" s="32"/>
      <c r="CR1474" s="32"/>
      <c r="CS1474" s="32"/>
      <c r="CT1474" s="32"/>
      <c r="CU1474" s="32"/>
      <c r="CV1474" s="32"/>
      <c r="CW1474" s="32"/>
    </row>
    <row r="1475" spans="15:101" s="26" customFormat="1" x14ac:dyDescent="0.3">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32"/>
      <c r="BN1475" s="32"/>
      <c r="BO1475" s="32"/>
      <c r="BP1475" s="32"/>
      <c r="BQ1475" s="32"/>
      <c r="BR1475" s="32"/>
      <c r="BS1475" s="32"/>
      <c r="BT1475" s="32"/>
      <c r="BU1475" s="32"/>
      <c r="BV1475" s="32"/>
      <c r="BW1475" s="32"/>
      <c r="BX1475" s="32"/>
      <c r="BY1475" s="32"/>
      <c r="BZ1475" s="32"/>
      <c r="CA1475" s="32"/>
      <c r="CB1475" s="32"/>
      <c r="CC1475" s="32"/>
      <c r="CD1475" s="32"/>
      <c r="CE1475" s="32"/>
      <c r="CF1475" s="32"/>
      <c r="CG1475" s="32"/>
      <c r="CH1475" s="32"/>
      <c r="CI1475" s="32"/>
      <c r="CJ1475" s="32"/>
      <c r="CK1475" s="32"/>
      <c r="CL1475" s="32"/>
      <c r="CM1475" s="32"/>
      <c r="CN1475" s="32"/>
      <c r="CO1475" s="32"/>
      <c r="CP1475" s="32"/>
      <c r="CQ1475" s="32"/>
      <c r="CR1475" s="32"/>
      <c r="CS1475" s="32"/>
      <c r="CT1475" s="32"/>
      <c r="CU1475" s="32"/>
      <c r="CV1475" s="32"/>
      <c r="CW1475" s="32"/>
    </row>
    <row r="1476" spans="15:101" s="26" customFormat="1" x14ac:dyDescent="0.3">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32"/>
      <c r="BN1476" s="32"/>
      <c r="BO1476" s="32"/>
      <c r="BP1476" s="32"/>
      <c r="BQ1476" s="32"/>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row>
    <row r="1477" spans="15:101" s="26" customFormat="1" x14ac:dyDescent="0.3">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32"/>
      <c r="BU1477" s="32"/>
      <c r="BV1477" s="32"/>
      <c r="BW1477" s="32"/>
      <c r="BX1477" s="32"/>
      <c r="BY1477" s="32"/>
      <c r="BZ1477" s="32"/>
      <c r="CA1477" s="32"/>
      <c r="CB1477" s="32"/>
      <c r="CC1477" s="32"/>
      <c r="CD1477" s="32"/>
      <c r="CE1477" s="32"/>
      <c r="CF1477" s="32"/>
      <c r="CG1477" s="32"/>
      <c r="CH1477" s="32"/>
      <c r="CI1477" s="32"/>
      <c r="CJ1477" s="32"/>
      <c r="CK1477" s="32"/>
      <c r="CL1477" s="32"/>
      <c r="CM1477" s="32"/>
      <c r="CN1477" s="32"/>
      <c r="CO1477" s="32"/>
      <c r="CP1477" s="32"/>
      <c r="CQ1477" s="32"/>
      <c r="CR1477" s="32"/>
      <c r="CS1477" s="32"/>
      <c r="CT1477" s="32"/>
      <c r="CU1477" s="32"/>
      <c r="CV1477" s="32"/>
      <c r="CW1477" s="32"/>
    </row>
    <row r="1478" spans="15:101" s="26" customFormat="1" x14ac:dyDescent="0.3">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row>
    <row r="1479" spans="15:101" s="26" customFormat="1" x14ac:dyDescent="0.3">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32"/>
      <c r="BN1479" s="32"/>
      <c r="BO1479" s="32"/>
      <c r="BP1479" s="32"/>
      <c r="BQ1479" s="32"/>
      <c r="BR1479" s="32"/>
      <c r="BS1479" s="32"/>
      <c r="BT1479" s="32"/>
      <c r="BU1479" s="32"/>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2"/>
      <c r="CS1479" s="32"/>
      <c r="CT1479" s="32"/>
      <c r="CU1479" s="32"/>
      <c r="CV1479" s="32"/>
      <c r="CW1479" s="32"/>
    </row>
    <row r="1480" spans="15:101" s="26" customFormat="1" x14ac:dyDescent="0.3">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32"/>
      <c r="BN1480" s="32"/>
      <c r="BO1480" s="32"/>
      <c r="BP1480" s="32"/>
      <c r="BQ1480" s="32"/>
      <c r="BR1480" s="32"/>
      <c r="BS1480" s="32"/>
      <c r="BT1480" s="32"/>
      <c r="BU1480" s="32"/>
      <c r="BV1480" s="32"/>
      <c r="BW1480" s="32"/>
      <c r="BX1480" s="32"/>
      <c r="BY1480" s="32"/>
      <c r="BZ1480" s="32"/>
      <c r="CA1480" s="32"/>
      <c r="CB1480" s="32"/>
      <c r="CC1480" s="32"/>
      <c r="CD1480" s="32"/>
      <c r="CE1480" s="32"/>
      <c r="CF1480" s="32"/>
      <c r="CG1480" s="32"/>
      <c r="CH1480" s="32"/>
      <c r="CI1480" s="32"/>
      <c r="CJ1480" s="32"/>
      <c r="CK1480" s="32"/>
      <c r="CL1480" s="32"/>
      <c r="CM1480" s="32"/>
      <c r="CN1480" s="32"/>
      <c r="CO1480" s="32"/>
      <c r="CP1480" s="32"/>
      <c r="CQ1480" s="32"/>
      <c r="CR1480" s="32"/>
      <c r="CS1480" s="32"/>
      <c r="CT1480" s="32"/>
      <c r="CU1480" s="32"/>
      <c r="CV1480" s="32"/>
      <c r="CW1480" s="32"/>
    </row>
    <row r="1481" spans="15:101" s="26" customFormat="1" x14ac:dyDescent="0.3">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c r="CP1481" s="32"/>
      <c r="CQ1481" s="32"/>
      <c r="CR1481" s="32"/>
      <c r="CS1481" s="32"/>
      <c r="CT1481" s="32"/>
      <c r="CU1481" s="32"/>
      <c r="CV1481" s="32"/>
      <c r="CW1481" s="32"/>
    </row>
    <row r="1482" spans="15:101" s="26" customFormat="1" x14ac:dyDescent="0.3">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c r="CP1482" s="32"/>
      <c r="CQ1482" s="32"/>
      <c r="CR1482" s="32"/>
      <c r="CS1482" s="32"/>
      <c r="CT1482" s="32"/>
      <c r="CU1482" s="32"/>
      <c r="CV1482" s="32"/>
      <c r="CW1482" s="32"/>
    </row>
    <row r="1483" spans="15:101" s="26" customFormat="1" x14ac:dyDescent="0.3">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32"/>
      <c r="BN1483" s="32"/>
      <c r="BO1483" s="32"/>
      <c r="BP1483" s="32"/>
      <c r="BQ1483" s="32"/>
      <c r="BR1483" s="32"/>
      <c r="BS1483" s="32"/>
      <c r="BT1483" s="32"/>
      <c r="BU1483" s="32"/>
      <c r="BV1483" s="32"/>
      <c r="BW1483" s="32"/>
      <c r="BX1483" s="32"/>
      <c r="BY1483" s="32"/>
      <c r="BZ1483" s="32"/>
      <c r="CA1483" s="32"/>
      <c r="CB1483" s="32"/>
      <c r="CC1483" s="32"/>
      <c r="CD1483" s="32"/>
      <c r="CE1483" s="32"/>
      <c r="CF1483" s="32"/>
      <c r="CG1483" s="32"/>
      <c r="CH1483" s="32"/>
      <c r="CI1483" s="32"/>
      <c r="CJ1483" s="32"/>
      <c r="CK1483" s="32"/>
      <c r="CL1483" s="32"/>
      <c r="CM1483" s="32"/>
      <c r="CN1483" s="32"/>
      <c r="CO1483" s="32"/>
      <c r="CP1483" s="32"/>
      <c r="CQ1483" s="32"/>
      <c r="CR1483" s="32"/>
      <c r="CS1483" s="32"/>
      <c r="CT1483" s="32"/>
      <c r="CU1483" s="32"/>
      <c r="CV1483" s="32"/>
      <c r="CW1483" s="32"/>
    </row>
    <row r="1484" spans="15:101" s="26" customFormat="1" x14ac:dyDescent="0.3">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32"/>
      <c r="BN1484" s="32"/>
      <c r="BO1484" s="32"/>
      <c r="BP1484" s="32"/>
      <c r="BQ1484" s="32"/>
      <c r="BR1484" s="32"/>
      <c r="BS1484" s="32"/>
      <c r="BT1484" s="32"/>
      <c r="BU1484" s="32"/>
      <c r="BV1484" s="32"/>
      <c r="BW1484" s="32"/>
      <c r="BX1484" s="32"/>
      <c r="BY1484" s="32"/>
      <c r="BZ1484" s="32"/>
      <c r="CA1484" s="32"/>
      <c r="CB1484" s="32"/>
      <c r="CC1484" s="32"/>
      <c r="CD1484" s="32"/>
      <c r="CE1484" s="32"/>
      <c r="CF1484" s="32"/>
      <c r="CG1484" s="32"/>
      <c r="CH1484" s="32"/>
      <c r="CI1484" s="32"/>
      <c r="CJ1484" s="32"/>
      <c r="CK1484" s="32"/>
      <c r="CL1484" s="32"/>
      <c r="CM1484" s="32"/>
      <c r="CN1484" s="32"/>
      <c r="CO1484" s="32"/>
      <c r="CP1484" s="32"/>
      <c r="CQ1484" s="32"/>
      <c r="CR1484" s="32"/>
      <c r="CS1484" s="32"/>
      <c r="CT1484" s="32"/>
      <c r="CU1484" s="32"/>
      <c r="CV1484" s="32"/>
      <c r="CW1484" s="32"/>
    </row>
    <row r="1485" spans="15:101" s="26" customFormat="1" x14ac:dyDescent="0.3">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32"/>
      <c r="BN1485" s="32"/>
      <c r="BO1485" s="32"/>
      <c r="BP1485" s="32"/>
      <c r="BQ1485" s="32"/>
      <c r="BR1485" s="32"/>
      <c r="BS1485" s="32"/>
      <c r="BT1485" s="32"/>
      <c r="BU1485" s="32"/>
      <c r="BV1485" s="32"/>
      <c r="BW1485" s="32"/>
      <c r="BX1485" s="32"/>
      <c r="BY1485" s="32"/>
      <c r="BZ1485" s="32"/>
      <c r="CA1485" s="32"/>
      <c r="CB1485" s="32"/>
      <c r="CC1485" s="32"/>
      <c r="CD1485" s="32"/>
      <c r="CE1485" s="32"/>
      <c r="CF1485" s="32"/>
      <c r="CG1485" s="32"/>
      <c r="CH1485" s="32"/>
      <c r="CI1485" s="32"/>
      <c r="CJ1485" s="32"/>
      <c r="CK1485" s="32"/>
      <c r="CL1485" s="32"/>
      <c r="CM1485" s="32"/>
      <c r="CN1485" s="32"/>
      <c r="CO1485" s="32"/>
      <c r="CP1485" s="32"/>
      <c r="CQ1485" s="32"/>
      <c r="CR1485" s="32"/>
      <c r="CS1485" s="32"/>
      <c r="CT1485" s="32"/>
      <c r="CU1485" s="32"/>
      <c r="CV1485" s="32"/>
      <c r="CW1485" s="32"/>
    </row>
    <row r="1486" spans="15:101" s="26" customFormat="1" x14ac:dyDescent="0.3">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row>
    <row r="1487" spans="15:101" s="26" customFormat="1" x14ac:dyDescent="0.3">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row>
    <row r="1488" spans="15:101" s="26" customFormat="1" x14ac:dyDescent="0.3">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32"/>
      <c r="BN1488" s="32"/>
      <c r="BO1488" s="32"/>
      <c r="BP1488" s="32"/>
      <c r="BQ1488" s="32"/>
      <c r="BR1488" s="32"/>
      <c r="BS1488" s="32"/>
      <c r="BT1488" s="32"/>
      <c r="BU1488" s="32"/>
      <c r="BV1488" s="32"/>
      <c r="BW1488" s="32"/>
      <c r="BX1488" s="32"/>
      <c r="BY1488" s="32"/>
      <c r="BZ1488" s="32"/>
      <c r="CA1488" s="32"/>
      <c r="CB1488" s="32"/>
      <c r="CC1488" s="32"/>
      <c r="CD1488" s="32"/>
      <c r="CE1488" s="32"/>
      <c r="CF1488" s="32"/>
      <c r="CG1488" s="32"/>
      <c r="CH1488" s="32"/>
      <c r="CI1488" s="32"/>
      <c r="CJ1488" s="32"/>
      <c r="CK1488" s="32"/>
      <c r="CL1488" s="32"/>
      <c r="CM1488" s="32"/>
      <c r="CN1488" s="32"/>
      <c r="CO1488" s="32"/>
      <c r="CP1488" s="32"/>
      <c r="CQ1488" s="32"/>
      <c r="CR1488" s="32"/>
      <c r="CS1488" s="32"/>
      <c r="CT1488" s="32"/>
      <c r="CU1488" s="32"/>
      <c r="CV1488" s="32"/>
      <c r="CW1488" s="32"/>
    </row>
    <row r="1489" spans="15:101" s="26" customFormat="1" x14ac:dyDescent="0.3">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32"/>
      <c r="BN1489" s="32"/>
      <c r="BO1489" s="32"/>
      <c r="BP1489" s="32"/>
      <c r="BQ1489" s="32"/>
      <c r="BR1489" s="32"/>
      <c r="BS1489" s="32"/>
      <c r="BT1489" s="32"/>
      <c r="BU1489" s="32"/>
      <c r="BV1489" s="32"/>
      <c r="BW1489" s="32"/>
      <c r="BX1489" s="32"/>
      <c r="BY1489" s="32"/>
      <c r="BZ1489" s="32"/>
      <c r="CA1489" s="32"/>
      <c r="CB1489" s="32"/>
      <c r="CC1489" s="32"/>
      <c r="CD1489" s="32"/>
      <c r="CE1489" s="32"/>
      <c r="CF1489" s="32"/>
      <c r="CG1489" s="32"/>
      <c r="CH1489" s="32"/>
      <c r="CI1489" s="32"/>
      <c r="CJ1489" s="32"/>
      <c r="CK1489" s="32"/>
      <c r="CL1489" s="32"/>
      <c r="CM1489" s="32"/>
      <c r="CN1489" s="32"/>
      <c r="CO1489" s="32"/>
      <c r="CP1489" s="32"/>
      <c r="CQ1489" s="32"/>
      <c r="CR1489" s="32"/>
      <c r="CS1489" s="32"/>
      <c r="CT1489" s="32"/>
      <c r="CU1489" s="32"/>
      <c r="CV1489" s="32"/>
      <c r="CW1489" s="32"/>
    </row>
    <row r="1490" spans="15:101" s="26" customFormat="1" x14ac:dyDescent="0.3">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c r="CP1490" s="32"/>
      <c r="CQ1490" s="32"/>
      <c r="CR1490" s="32"/>
      <c r="CS1490" s="32"/>
      <c r="CT1490" s="32"/>
      <c r="CU1490" s="32"/>
      <c r="CV1490" s="32"/>
      <c r="CW1490" s="32"/>
    </row>
    <row r="1491" spans="15:101" s="26" customFormat="1" x14ac:dyDescent="0.3">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c r="CP1491" s="32"/>
      <c r="CQ1491" s="32"/>
      <c r="CR1491" s="32"/>
      <c r="CS1491" s="32"/>
      <c r="CT1491" s="32"/>
      <c r="CU1491" s="32"/>
      <c r="CV1491" s="32"/>
      <c r="CW1491" s="32"/>
    </row>
    <row r="1492" spans="15:101" s="26" customFormat="1" x14ac:dyDescent="0.3">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32"/>
      <c r="BN1492" s="32"/>
      <c r="BO1492" s="32"/>
      <c r="BP1492" s="32"/>
      <c r="BQ1492" s="32"/>
      <c r="BR1492" s="32"/>
      <c r="BS1492" s="32"/>
      <c r="BT1492" s="32"/>
      <c r="BU1492" s="32"/>
      <c r="BV1492" s="32"/>
      <c r="BW1492" s="32"/>
      <c r="BX1492" s="32"/>
      <c r="BY1492" s="32"/>
      <c r="BZ1492" s="32"/>
      <c r="CA1492" s="32"/>
      <c r="CB1492" s="32"/>
      <c r="CC1492" s="32"/>
      <c r="CD1492" s="32"/>
      <c r="CE1492" s="32"/>
      <c r="CF1492" s="32"/>
      <c r="CG1492" s="32"/>
      <c r="CH1492" s="32"/>
      <c r="CI1492" s="32"/>
      <c r="CJ1492" s="32"/>
      <c r="CK1492" s="32"/>
      <c r="CL1492" s="32"/>
      <c r="CM1492" s="32"/>
      <c r="CN1492" s="32"/>
      <c r="CO1492" s="32"/>
      <c r="CP1492" s="32"/>
      <c r="CQ1492" s="32"/>
      <c r="CR1492" s="32"/>
      <c r="CS1492" s="32"/>
      <c r="CT1492" s="32"/>
      <c r="CU1492" s="32"/>
      <c r="CV1492" s="32"/>
      <c r="CW1492" s="32"/>
    </row>
    <row r="1493" spans="15:101" s="26" customFormat="1" x14ac:dyDescent="0.3">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32"/>
      <c r="BN1493" s="32"/>
      <c r="BO1493" s="32"/>
      <c r="BP1493" s="32"/>
      <c r="BQ1493" s="32"/>
      <c r="BR1493" s="32"/>
      <c r="BS1493" s="32"/>
      <c r="BT1493" s="32"/>
      <c r="BU1493" s="32"/>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row>
    <row r="1494" spans="15:101" s="26" customFormat="1" x14ac:dyDescent="0.3">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row>
    <row r="1495" spans="15:101" s="26" customFormat="1" x14ac:dyDescent="0.3">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32"/>
      <c r="BN1495" s="32"/>
      <c r="BO1495" s="32"/>
      <c r="BP1495" s="32"/>
      <c r="BQ1495" s="32"/>
      <c r="BR1495" s="32"/>
      <c r="BS1495" s="32"/>
      <c r="BT1495" s="32"/>
      <c r="BU1495" s="32"/>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row>
    <row r="1496" spans="15:101" s="26" customFormat="1" x14ac:dyDescent="0.3">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32"/>
      <c r="BN1496" s="32"/>
      <c r="BO1496" s="32"/>
      <c r="BP1496" s="32"/>
      <c r="BQ1496" s="32"/>
      <c r="BR1496" s="32"/>
      <c r="BS1496" s="32"/>
      <c r="BT1496" s="32"/>
      <c r="BU1496" s="32"/>
      <c r="BV1496" s="32"/>
      <c r="BW1496" s="32"/>
      <c r="BX1496" s="32"/>
      <c r="BY1496" s="32"/>
      <c r="BZ1496" s="32"/>
      <c r="CA1496" s="32"/>
      <c r="CB1496" s="32"/>
      <c r="CC1496" s="32"/>
      <c r="CD1496" s="32"/>
      <c r="CE1496" s="32"/>
      <c r="CF1496" s="32"/>
      <c r="CG1496" s="32"/>
      <c r="CH1496" s="32"/>
      <c r="CI1496" s="32"/>
      <c r="CJ1496" s="32"/>
      <c r="CK1496" s="32"/>
      <c r="CL1496" s="32"/>
      <c r="CM1496" s="32"/>
      <c r="CN1496" s="32"/>
      <c r="CO1496" s="32"/>
      <c r="CP1496" s="32"/>
      <c r="CQ1496" s="32"/>
      <c r="CR1496" s="32"/>
      <c r="CS1496" s="32"/>
      <c r="CT1496" s="32"/>
      <c r="CU1496" s="32"/>
      <c r="CV1496" s="32"/>
      <c r="CW1496" s="32"/>
    </row>
    <row r="1497" spans="15:101" s="26" customFormat="1" x14ac:dyDescent="0.3">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32"/>
      <c r="BN1497" s="32"/>
      <c r="BO1497" s="32"/>
      <c r="BP1497" s="32"/>
      <c r="BQ1497" s="32"/>
      <c r="BR1497" s="32"/>
      <c r="BS1497" s="32"/>
      <c r="BT1497" s="32"/>
      <c r="BU1497" s="32"/>
      <c r="BV1497" s="32"/>
      <c r="BW1497" s="32"/>
      <c r="BX1497" s="32"/>
      <c r="BY1497" s="32"/>
      <c r="BZ1497" s="32"/>
      <c r="CA1497" s="32"/>
      <c r="CB1497" s="32"/>
      <c r="CC1497" s="32"/>
      <c r="CD1497" s="32"/>
      <c r="CE1497" s="32"/>
      <c r="CF1497" s="32"/>
      <c r="CG1497" s="32"/>
      <c r="CH1497" s="32"/>
      <c r="CI1497" s="32"/>
      <c r="CJ1497" s="32"/>
      <c r="CK1497" s="32"/>
      <c r="CL1497" s="32"/>
      <c r="CM1497" s="32"/>
      <c r="CN1497" s="32"/>
      <c r="CO1497" s="32"/>
      <c r="CP1497" s="32"/>
      <c r="CQ1497" s="32"/>
      <c r="CR1497" s="32"/>
      <c r="CS1497" s="32"/>
      <c r="CT1497" s="32"/>
      <c r="CU1497" s="32"/>
      <c r="CV1497" s="32"/>
      <c r="CW1497" s="32"/>
    </row>
    <row r="1498" spans="15:101" s="26" customFormat="1" x14ac:dyDescent="0.3">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32"/>
      <c r="BN1498" s="32"/>
      <c r="BO1498" s="32"/>
      <c r="BP1498" s="32"/>
      <c r="BQ1498" s="32"/>
      <c r="BR1498" s="32"/>
      <c r="BS1498" s="32"/>
      <c r="BT1498" s="32"/>
      <c r="BU1498" s="32"/>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row>
    <row r="1499" spans="15:101" s="26" customFormat="1" x14ac:dyDescent="0.3">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32"/>
      <c r="BN1499" s="32"/>
      <c r="BO1499" s="32"/>
      <c r="BP1499" s="32"/>
      <c r="BQ1499" s="32"/>
      <c r="BR1499" s="32"/>
      <c r="BS1499" s="32"/>
      <c r="BT1499" s="32"/>
      <c r="BU1499" s="32"/>
      <c r="BV1499" s="32"/>
      <c r="BW1499" s="32"/>
      <c r="BX1499" s="32"/>
      <c r="BY1499" s="32"/>
      <c r="BZ1499" s="32"/>
      <c r="CA1499" s="32"/>
      <c r="CB1499" s="32"/>
      <c r="CC1499" s="32"/>
      <c r="CD1499" s="32"/>
      <c r="CE1499" s="32"/>
      <c r="CF1499" s="32"/>
      <c r="CG1499" s="32"/>
      <c r="CH1499" s="32"/>
      <c r="CI1499" s="32"/>
      <c r="CJ1499" s="32"/>
      <c r="CK1499" s="32"/>
      <c r="CL1499" s="32"/>
      <c r="CM1499" s="32"/>
      <c r="CN1499" s="32"/>
      <c r="CO1499" s="32"/>
      <c r="CP1499" s="32"/>
      <c r="CQ1499" s="32"/>
      <c r="CR1499" s="32"/>
      <c r="CS1499" s="32"/>
      <c r="CT1499" s="32"/>
      <c r="CU1499" s="32"/>
      <c r="CV1499" s="32"/>
      <c r="CW1499" s="32"/>
    </row>
    <row r="1500" spans="15:101" s="26" customFormat="1" x14ac:dyDescent="0.3">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2"/>
      <c r="CN1500" s="32"/>
      <c r="CO1500" s="32"/>
      <c r="CP1500" s="32"/>
      <c r="CQ1500" s="32"/>
      <c r="CR1500" s="32"/>
      <c r="CS1500" s="32"/>
      <c r="CT1500" s="32"/>
      <c r="CU1500" s="32"/>
      <c r="CV1500" s="32"/>
      <c r="CW1500" s="32"/>
    </row>
    <row r="1501" spans="15:101" s="26" customFormat="1" x14ac:dyDescent="0.3">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32"/>
      <c r="BN1501" s="32"/>
      <c r="BO1501" s="32"/>
      <c r="BP1501" s="32"/>
      <c r="BQ1501" s="32"/>
      <c r="BR1501" s="32"/>
      <c r="BS1501" s="32"/>
      <c r="BT1501" s="32"/>
      <c r="BU1501" s="32"/>
      <c r="BV1501" s="32"/>
      <c r="BW1501" s="32"/>
      <c r="BX1501" s="32"/>
      <c r="BY1501" s="32"/>
      <c r="BZ1501" s="32"/>
      <c r="CA1501" s="32"/>
      <c r="CB1501" s="32"/>
      <c r="CC1501" s="32"/>
      <c r="CD1501" s="32"/>
      <c r="CE1501" s="32"/>
      <c r="CF1501" s="32"/>
      <c r="CG1501" s="32"/>
      <c r="CH1501" s="32"/>
      <c r="CI1501" s="32"/>
      <c r="CJ1501" s="32"/>
      <c r="CK1501" s="32"/>
      <c r="CL1501" s="32"/>
      <c r="CM1501" s="32"/>
      <c r="CN1501" s="32"/>
      <c r="CO1501" s="32"/>
      <c r="CP1501" s="32"/>
      <c r="CQ1501" s="32"/>
      <c r="CR1501" s="32"/>
      <c r="CS1501" s="32"/>
      <c r="CT1501" s="32"/>
      <c r="CU1501" s="32"/>
      <c r="CV1501" s="32"/>
      <c r="CW1501" s="32"/>
    </row>
    <row r="1502" spans="15:101" s="26" customFormat="1" x14ac:dyDescent="0.3">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row>
    <row r="1503" spans="15:101" s="26" customFormat="1" x14ac:dyDescent="0.3">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32"/>
      <c r="BN1503" s="32"/>
      <c r="BO1503" s="32"/>
      <c r="BP1503" s="32"/>
      <c r="BQ1503" s="32"/>
      <c r="BR1503" s="32"/>
      <c r="BS1503" s="32"/>
      <c r="BT1503" s="32"/>
      <c r="BU1503" s="32"/>
      <c r="BV1503" s="32"/>
      <c r="BW1503" s="32"/>
      <c r="BX1503" s="32"/>
      <c r="BY1503" s="32"/>
      <c r="BZ1503" s="32"/>
      <c r="CA1503" s="32"/>
      <c r="CB1503" s="32"/>
      <c r="CC1503" s="32"/>
      <c r="CD1503" s="32"/>
      <c r="CE1503" s="32"/>
      <c r="CF1503" s="32"/>
      <c r="CG1503" s="32"/>
      <c r="CH1503" s="32"/>
      <c r="CI1503" s="32"/>
      <c r="CJ1503" s="32"/>
      <c r="CK1503" s="32"/>
      <c r="CL1503" s="32"/>
      <c r="CM1503" s="32"/>
      <c r="CN1503" s="32"/>
      <c r="CO1503" s="32"/>
      <c r="CP1503" s="32"/>
      <c r="CQ1503" s="32"/>
      <c r="CR1503" s="32"/>
      <c r="CS1503" s="32"/>
      <c r="CT1503" s="32"/>
      <c r="CU1503" s="32"/>
      <c r="CV1503" s="32"/>
      <c r="CW1503" s="32"/>
    </row>
    <row r="1504" spans="15:101" s="26" customFormat="1" x14ac:dyDescent="0.3">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32"/>
      <c r="BN1504" s="32"/>
      <c r="BO1504" s="32"/>
      <c r="BP1504" s="32"/>
      <c r="BQ1504" s="32"/>
      <c r="BR1504" s="32"/>
      <c r="BS1504" s="32"/>
      <c r="BT1504" s="32"/>
      <c r="BU1504" s="32"/>
      <c r="BV1504" s="32"/>
      <c r="BW1504" s="32"/>
      <c r="BX1504" s="32"/>
      <c r="BY1504" s="32"/>
      <c r="BZ1504" s="32"/>
      <c r="CA1504" s="32"/>
      <c r="CB1504" s="32"/>
      <c r="CC1504" s="32"/>
      <c r="CD1504" s="32"/>
      <c r="CE1504" s="32"/>
      <c r="CF1504" s="32"/>
      <c r="CG1504" s="32"/>
      <c r="CH1504" s="32"/>
      <c r="CI1504" s="32"/>
      <c r="CJ1504" s="32"/>
      <c r="CK1504" s="32"/>
      <c r="CL1504" s="32"/>
      <c r="CM1504" s="32"/>
      <c r="CN1504" s="32"/>
      <c r="CO1504" s="32"/>
      <c r="CP1504" s="32"/>
      <c r="CQ1504" s="32"/>
      <c r="CR1504" s="32"/>
      <c r="CS1504" s="32"/>
      <c r="CT1504" s="32"/>
      <c r="CU1504" s="32"/>
      <c r="CV1504" s="32"/>
      <c r="CW1504" s="32"/>
    </row>
    <row r="1505" spans="15:101" s="26" customFormat="1" x14ac:dyDescent="0.3">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32"/>
      <c r="BN1505" s="32"/>
      <c r="BO1505" s="32"/>
      <c r="BP1505" s="32"/>
      <c r="BQ1505" s="32"/>
      <c r="BR1505" s="32"/>
      <c r="BS1505" s="32"/>
      <c r="BT1505" s="32"/>
      <c r="BU1505" s="32"/>
      <c r="BV1505" s="32"/>
      <c r="BW1505" s="32"/>
      <c r="BX1505" s="32"/>
      <c r="BY1505" s="32"/>
      <c r="BZ1505" s="32"/>
      <c r="CA1505" s="32"/>
      <c r="CB1505" s="32"/>
      <c r="CC1505" s="32"/>
      <c r="CD1505" s="32"/>
      <c r="CE1505" s="32"/>
      <c r="CF1505" s="32"/>
      <c r="CG1505" s="32"/>
      <c r="CH1505" s="32"/>
      <c r="CI1505" s="32"/>
      <c r="CJ1505" s="32"/>
      <c r="CK1505" s="32"/>
      <c r="CL1505" s="32"/>
      <c r="CM1505" s="32"/>
      <c r="CN1505" s="32"/>
      <c r="CO1505" s="32"/>
      <c r="CP1505" s="32"/>
      <c r="CQ1505" s="32"/>
      <c r="CR1505" s="32"/>
      <c r="CS1505" s="32"/>
      <c r="CT1505" s="32"/>
      <c r="CU1505" s="32"/>
      <c r="CV1505" s="32"/>
      <c r="CW1505" s="32"/>
    </row>
    <row r="1506" spans="15:101" s="26" customFormat="1" x14ac:dyDescent="0.3">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32"/>
      <c r="BN1506" s="32"/>
      <c r="BO1506" s="32"/>
      <c r="BP1506" s="32"/>
      <c r="BQ1506" s="32"/>
      <c r="BR1506" s="32"/>
      <c r="BS1506" s="32"/>
      <c r="BT1506" s="32"/>
      <c r="BU1506" s="32"/>
      <c r="BV1506" s="32"/>
      <c r="BW1506" s="32"/>
      <c r="BX1506" s="32"/>
      <c r="BY1506" s="32"/>
      <c r="BZ1506" s="32"/>
      <c r="CA1506" s="32"/>
      <c r="CB1506" s="32"/>
      <c r="CC1506" s="32"/>
      <c r="CD1506" s="32"/>
      <c r="CE1506" s="32"/>
      <c r="CF1506" s="32"/>
      <c r="CG1506" s="32"/>
      <c r="CH1506" s="32"/>
      <c r="CI1506" s="32"/>
      <c r="CJ1506" s="32"/>
      <c r="CK1506" s="32"/>
      <c r="CL1506" s="32"/>
      <c r="CM1506" s="32"/>
      <c r="CN1506" s="32"/>
      <c r="CO1506" s="32"/>
      <c r="CP1506" s="32"/>
      <c r="CQ1506" s="32"/>
      <c r="CR1506" s="32"/>
      <c r="CS1506" s="32"/>
      <c r="CT1506" s="32"/>
      <c r="CU1506" s="32"/>
      <c r="CV1506" s="32"/>
      <c r="CW1506" s="32"/>
    </row>
    <row r="1507" spans="15:101" s="26" customFormat="1" x14ac:dyDescent="0.3">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2"/>
      <c r="CO1507" s="32"/>
      <c r="CP1507" s="32"/>
      <c r="CQ1507" s="32"/>
      <c r="CR1507" s="32"/>
      <c r="CS1507" s="32"/>
      <c r="CT1507" s="32"/>
      <c r="CU1507" s="32"/>
      <c r="CV1507" s="32"/>
      <c r="CW1507" s="32"/>
    </row>
    <row r="1508" spans="15:101" s="26" customFormat="1" x14ac:dyDescent="0.3">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c r="CP1508" s="32"/>
      <c r="CQ1508" s="32"/>
      <c r="CR1508" s="32"/>
      <c r="CS1508" s="32"/>
      <c r="CT1508" s="32"/>
      <c r="CU1508" s="32"/>
      <c r="CV1508" s="32"/>
      <c r="CW1508" s="32"/>
    </row>
    <row r="1509" spans="15:101" s="26" customFormat="1" x14ac:dyDescent="0.3">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c r="CP1509" s="32"/>
      <c r="CQ1509" s="32"/>
      <c r="CR1509" s="32"/>
      <c r="CS1509" s="32"/>
      <c r="CT1509" s="32"/>
      <c r="CU1509" s="32"/>
      <c r="CV1509" s="32"/>
      <c r="CW1509" s="32"/>
    </row>
    <row r="1510" spans="15:101" s="26" customFormat="1" x14ac:dyDescent="0.3">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row>
    <row r="1511" spans="15:101" s="26" customFormat="1" x14ac:dyDescent="0.3">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32"/>
      <c r="BN1511" s="32"/>
      <c r="BO1511" s="32"/>
      <c r="BP1511" s="32"/>
      <c r="BQ1511" s="32"/>
      <c r="BR1511" s="32"/>
      <c r="BS1511" s="32"/>
      <c r="BT1511" s="32"/>
      <c r="BU1511" s="32"/>
      <c r="BV1511" s="32"/>
      <c r="BW1511" s="32"/>
      <c r="BX1511" s="32"/>
      <c r="BY1511" s="32"/>
      <c r="BZ1511" s="32"/>
      <c r="CA1511" s="32"/>
      <c r="CB1511" s="32"/>
      <c r="CC1511" s="32"/>
      <c r="CD1511" s="32"/>
      <c r="CE1511" s="32"/>
      <c r="CF1511" s="32"/>
      <c r="CG1511" s="32"/>
      <c r="CH1511" s="32"/>
      <c r="CI1511" s="32"/>
      <c r="CJ1511" s="32"/>
      <c r="CK1511" s="32"/>
      <c r="CL1511" s="32"/>
      <c r="CM1511" s="32"/>
      <c r="CN1511" s="32"/>
      <c r="CO1511" s="32"/>
      <c r="CP1511" s="32"/>
      <c r="CQ1511" s="32"/>
      <c r="CR1511" s="32"/>
      <c r="CS1511" s="32"/>
      <c r="CT1511" s="32"/>
      <c r="CU1511" s="32"/>
      <c r="CV1511" s="32"/>
      <c r="CW1511" s="32"/>
    </row>
    <row r="1512" spans="15:101" s="26" customFormat="1" x14ac:dyDescent="0.3">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32"/>
      <c r="BN1512" s="32"/>
      <c r="BO1512" s="32"/>
      <c r="BP1512" s="32"/>
      <c r="BQ1512" s="32"/>
      <c r="BR1512" s="32"/>
      <c r="BS1512" s="32"/>
      <c r="BT1512" s="32"/>
      <c r="BU1512" s="32"/>
      <c r="BV1512" s="32"/>
      <c r="BW1512" s="32"/>
      <c r="BX1512" s="32"/>
      <c r="BY1512" s="32"/>
      <c r="BZ1512" s="32"/>
      <c r="CA1512" s="32"/>
      <c r="CB1512" s="32"/>
      <c r="CC1512" s="32"/>
      <c r="CD1512" s="32"/>
      <c r="CE1512" s="32"/>
      <c r="CF1512" s="32"/>
      <c r="CG1512" s="32"/>
      <c r="CH1512" s="32"/>
      <c r="CI1512" s="32"/>
      <c r="CJ1512" s="32"/>
      <c r="CK1512" s="32"/>
      <c r="CL1512" s="32"/>
      <c r="CM1512" s="32"/>
      <c r="CN1512" s="32"/>
      <c r="CO1512" s="32"/>
      <c r="CP1512" s="32"/>
      <c r="CQ1512" s="32"/>
      <c r="CR1512" s="32"/>
      <c r="CS1512" s="32"/>
      <c r="CT1512" s="32"/>
      <c r="CU1512" s="32"/>
      <c r="CV1512" s="32"/>
      <c r="CW1512" s="32"/>
    </row>
    <row r="1513" spans="15:101" s="26" customFormat="1" x14ac:dyDescent="0.3">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32"/>
      <c r="BN1513" s="32"/>
      <c r="BO1513" s="32"/>
      <c r="BP1513" s="32"/>
      <c r="BQ1513" s="32"/>
      <c r="BR1513" s="32"/>
      <c r="BS1513" s="32"/>
      <c r="BT1513" s="32"/>
      <c r="BU1513" s="32"/>
      <c r="BV1513" s="32"/>
      <c r="BW1513" s="32"/>
      <c r="BX1513" s="32"/>
      <c r="BY1513" s="32"/>
      <c r="BZ1513" s="32"/>
      <c r="CA1513" s="32"/>
      <c r="CB1513" s="32"/>
      <c r="CC1513" s="32"/>
      <c r="CD1513" s="32"/>
      <c r="CE1513" s="32"/>
      <c r="CF1513" s="32"/>
      <c r="CG1513" s="32"/>
      <c r="CH1513" s="32"/>
      <c r="CI1513" s="32"/>
      <c r="CJ1513" s="32"/>
      <c r="CK1513" s="32"/>
      <c r="CL1513" s="32"/>
      <c r="CM1513" s="32"/>
      <c r="CN1513" s="32"/>
      <c r="CO1513" s="32"/>
      <c r="CP1513" s="32"/>
      <c r="CQ1513" s="32"/>
      <c r="CR1513" s="32"/>
      <c r="CS1513" s="32"/>
      <c r="CT1513" s="32"/>
      <c r="CU1513" s="32"/>
      <c r="CV1513" s="32"/>
      <c r="CW1513" s="32"/>
    </row>
    <row r="1514" spans="15:101" s="26" customFormat="1" x14ac:dyDescent="0.3">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32"/>
      <c r="BN1514" s="32"/>
      <c r="BO1514" s="32"/>
      <c r="BP1514" s="32"/>
      <c r="BQ1514" s="32"/>
      <c r="BR1514" s="32"/>
      <c r="BS1514" s="32"/>
      <c r="BT1514" s="32"/>
      <c r="BU1514" s="32"/>
      <c r="BV1514" s="32"/>
      <c r="BW1514" s="32"/>
      <c r="BX1514" s="32"/>
      <c r="BY1514" s="32"/>
      <c r="BZ1514" s="32"/>
      <c r="CA1514" s="32"/>
      <c r="CB1514" s="32"/>
      <c r="CC1514" s="32"/>
      <c r="CD1514" s="32"/>
      <c r="CE1514" s="32"/>
      <c r="CF1514" s="32"/>
      <c r="CG1514" s="32"/>
      <c r="CH1514" s="32"/>
      <c r="CI1514" s="32"/>
      <c r="CJ1514" s="32"/>
      <c r="CK1514" s="32"/>
      <c r="CL1514" s="32"/>
      <c r="CM1514" s="32"/>
      <c r="CN1514" s="32"/>
      <c r="CO1514" s="32"/>
      <c r="CP1514" s="32"/>
      <c r="CQ1514" s="32"/>
      <c r="CR1514" s="32"/>
      <c r="CS1514" s="32"/>
      <c r="CT1514" s="32"/>
      <c r="CU1514" s="32"/>
      <c r="CV1514" s="32"/>
      <c r="CW1514" s="32"/>
    </row>
    <row r="1515" spans="15:101" s="26" customFormat="1" x14ac:dyDescent="0.3">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32"/>
      <c r="BN1515" s="32"/>
      <c r="BO1515" s="32"/>
      <c r="BP1515" s="32"/>
      <c r="BQ1515" s="32"/>
      <c r="BR1515" s="32"/>
      <c r="BS1515" s="32"/>
      <c r="BT1515" s="32"/>
      <c r="BU1515" s="32"/>
      <c r="BV1515" s="32"/>
      <c r="BW1515" s="32"/>
      <c r="BX1515" s="32"/>
      <c r="BY1515" s="32"/>
      <c r="BZ1515" s="32"/>
      <c r="CA1515" s="32"/>
      <c r="CB1515" s="32"/>
      <c r="CC1515" s="32"/>
      <c r="CD1515" s="32"/>
      <c r="CE1515" s="32"/>
      <c r="CF1515" s="32"/>
      <c r="CG1515" s="32"/>
      <c r="CH1515" s="32"/>
      <c r="CI1515" s="32"/>
      <c r="CJ1515" s="32"/>
      <c r="CK1515" s="32"/>
      <c r="CL1515" s="32"/>
      <c r="CM1515" s="32"/>
      <c r="CN1515" s="32"/>
      <c r="CO1515" s="32"/>
      <c r="CP1515" s="32"/>
      <c r="CQ1515" s="32"/>
      <c r="CR1515" s="32"/>
      <c r="CS1515" s="32"/>
      <c r="CT1515" s="32"/>
      <c r="CU1515" s="32"/>
      <c r="CV1515" s="32"/>
      <c r="CW1515" s="32"/>
    </row>
    <row r="1516" spans="15:101" s="26" customFormat="1" x14ac:dyDescent="0.3">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32"/>
      <c r="BN1516" s="32"/>
      <c r="BO1516" s="32"/>
      <c r="BP1516" s="32"/>
      <c r="BQ1516" s="32"/>
      <c r="BR1516" s="32"/>
      <c r="BS1516" s="32"/>
      <c r="BT1516" s="32"/>
      <c r="BU1516" s="32"/>
      <c r="BV1516" s="32"/>
      <c r="BW1516" s="32"/>
      <c r="BX1516" s="32"/>
      <c r="BY1516" s="32"/>
      <c r="BZ1516" s="32"/>
      <c r="CA1516" s="32"/>
      <c r="CB1516" s="32"/>
      <c r="CC1516" s="32"/>
      <c r="CD1516" s="32"/>
      <c r="CE1516" s="32"/>
      <c r="CF1516" s="32"/>
      <c r="CG1516" s="32"/>
      <c r="CH1516" s="32"/>
      <c r="CI1516" s="32"/>
      <c r="CJ1516" s="32"/>
      <c r="CK1516" s="32"/>
      <c r="CL1516" s="32"/>
      <c r="CM1516" s="32"/>
      <c r="CN1516" s="32"/>
      <c r="CO1516" s="32"/>
      <c r="CP1516" s="32"/>
      <c r="CQ1516" s="32"/>
      <c r="CR1516" s="32"/>
      <c r="CS1516" s="32"/>
      <c r="CT1516" s="32"/>
      <c r="CU1516" s="32"/>
      <c r="CV1516" s="32"/>
      <c r="CW1516" s="32"/>
    </row>
    <row r="1517" spans="15:101" s="26" customFormat="1" x14ac:dyDescent="0.3">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c r="CP1517" s="32"/>
      <c r="CQ1517" s="32"/>
      <c r="CR1517" s="32"/>
      <c r="CS1517" s="32"/>
      <c r="CT1517" s="32"/>
      <c r="CU1517" s="32"/>
      <c r="CV1517" s="32"/>
      <c r="CW1517" s="32"/>
    </row>
    <row r="1518" spans="15:101" s="26" customFormat="1" x14ac:dyDescent="0.3">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row>
    <row r="1519" spans="15:101" s="26" customFormat="1" x14ac:dyDescent="0.3">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32"/>
      <c r="BN1519" s="32"/>
      <c r="BO1519" s="32"/>
      <c r="BP1519" s="32"/>
      <c r="BQ1519" s="32"/>
      <c r="BR1519" s="32"/>
      <c r="BS1519" s="32"/>
      <c r="BT1519" s="32"/>
      <c r="BU1519" s="32"/>
      <c r="BV1519" s="32"/>
      <c r="BW1519" s="32"/>
      <c r="BX1519" s="32"/>
      <c r="BY1519" s="32"/>
      <c r="BZ1519" s="32"/>
      <c r="CA1519" s="32"/>
      <c r="CB1519" s="32"/>
      <c r="CC1519" s="32"/>
      <c r="CD1519" s="32"/>
      <c r="CE1519" s="32"/>
      <c r="CF1519" s="32"/>
      <c r="CG1519" s="32"/>
      <c r="CH1519" s="32"/>
      <c r="CI1519" s="32"/>
      <c r="CJ1519" s="32"/>
      <c r="CK1519" s="32"/>
      <c r="CL1519" s="32"/>
      <c r="CM1519" s="32"/>
      <c r="CN1519" s="32"/>
      <c r="CO1519" s="32"/>
      <c r="CP1519" s="32"/>
      <c r="CQ1519" s="32"/>
      <c r="CR1519" s="32"/>
      <c r="CS1519" s="32"/>
      <c r="CT1519" s="32"/>
      <c r="CU1519" s="32"/>
      <c r="CV1519" s="32"/>
      <c r="CW1519" s="32"/>
    </row>
    <row r="1520" spans="15:101" s="26" customFormat="1" x14ac:dyDescent="0.3">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32"/>
      <c r="BN1520" s="32"/>
      <c r="BO1520" s="32"/>
      <c r="BP1520" s="32"/>
      <c r="BQ1520" s="32"/>
      <c r="BR1520" s="32"/>
      <c r="BS1520" s="32"/>
      <c r="BT1520" s="32"/>
      <c r="BU1520" s="32"/>
      <c r="BV1520" s="32"/>
      <c r="BW1520" s="32"/>
      <c r="BX1520" s="32"/>
      <c r="BY1520" s="32"/>
      <c r="BZ1520" s="32"/>
      <c r="CA1520" s="32"/>
      <c r="CB1520" s="32"/>
      <c r="CC1520" s="32"/>
      <c r="CD1520" s="32"/>
      <c r="CE1520" s="32"/>
      <c r="CF1520" s="32"/>
      <c r="CG1520" s="32"/>
      <c r="CH1520" s="32"/>
      <c r="CI1520" s="32"/>
      <c r="CJ1520" s="32"/>
      <c r="CK1520" s="32"/>
      <c r="CL1520" s="32"/>
      <c r="CM1520" s="32"/>
      <c r="CN1520" s="32"/>
      <c r="CO1520" s="32"/>
      <c r="CP1520" s="32"/>
      <c r="CQ1520" s="32"/>
      <c r="CR1520" s="32"/>
      <c r="CS1520" s="32"/>
      <c r="CT1520" s="32"/>
      <c r="CU1520" s="32"/>
      <c r="CV1520" s="32"/>
      <c r="CW1520" s="32"/>
    </row>
    <row r="1521" spans="15:101" s="26" customFormat="1" x14ac:dyDescent="0.3">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32"/>
      <c r="BN1521" s="32"/>
      <c r="BO1521" s="32"/>
      <c r="BP1521" s="32"/>
      <c r="BQ1521" s="32"/>
      <c r="BR1521" s="32"/>
      <c r="BS1521" s="32"/>
      <c r="BT1521" s="32"/>
      <c r="BU1521" s="32"/>
      <c r="BV1521" s="32"/>
      <c r="BW1521" s="32"/>
      <c r="BX1521" s="32"/>
      <c r="BY1521" s="32"/>
      <c r="BZ1521" s="32"/>
      <c r="CA1521" s="32"/>
      <c r="CB1521" s="32"/>
      <c r="CC1521" s="32"/>
      <c r="CD1521" s="32"/>
      <c r="CE1521" s="32"/>
      <c r="CF1521" s="32"/>
      <c r="CG1521" s="32"/>
      <c r="CH1521" s="32"/>
      <c r="CI1521" s="32"/>
      <c r="CJ1521" s="32"/>
      <c r="CK1521" s="32"/>
      <c r="CL1521" s="32"/>
      <c r="CM1521" s="32"/>
      <c r="CN1521" s="32"/>
      <c r="CO1521" s="32"/>
      <c r="CP1521" s="32"/>
      <c r="CQ1521" s="32"/>
      <c r="CR1521" s="32"/>
      <c r="CS1521" s="32"/>
      <c r="CT1521" s="32"/>
      <c r="CU1521" s="32"/>
      <c r="CV1521" s="32"/>
      <c r="CW1521" s="32"/>
    </row>
    <row r="1522" spans="15:101" s="26" customFormat="1" x14ac:dyDescent="0.3">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32"/>
      <c r="BN1522" s="32"/>
      <c r="BO1522" s="32"/>
      <c r="BP1522" s="32"/>
      <c r="BQ1522" s="32"/>
      <c r="BR1522" s="32"/>
      <c r="BS1522" s="32"/>
      <c r="BT1522" s="32"/>
      <c r="BU1522" s="32"/>
      <c r="BV1522" s="32"/>
      <c r="BW1522" s="32"/>
      <c r="BX1522" s="32"/>
      <c r="BY1522" s="32"/>
      <c r="BZ1522" s="32"/>
      <c r="CA1522" s="32"/>
      <c r="CB1522" s="32"/>
      <c r="CC1522" s="32"/>
      <c r="CD1522" s="32"/>
      <c r="CE1522" s="32"/>
      <c r="CF1522" s="32"/>
      <c r="CG1522" s="32"/>
      <c r="CH1522" s="32"/>
      <c r="CI1522" s="32"/>
      <c r="CJ1522" s="32"/>
      <c r="CK1522" s="32"/>
      <c r="CL1522" s="32"/>
      <c r="CM1522" s="32"/>
      <c r="CN1522" s="32"/>
      <c r="CO1522" s="32"/>
      <c r="CP1522" s="32"/>
      <c r="CQ1522" s="32"/>
      <c r="CR1522" s="32"/>
      <c r="CS1522" s="32"/>
      <c r="CT1522" s="32"/>
      <c r="CU1522" s="32"/>
      <c r="CV1522" s="32"/>
      <c r="CW1522" s="32"/>
    </row>
    <row r="1523" spans="15:101" s="26" customFormat="1" x14ac:dyDescent="0.3">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32"/>
      <c r="BN1523" s="32"/>
      <c r="BO1523" s="32"/>
      <c r="BP1523" s="32"/>
      <c r="BQ1523" s="32"/>
      <c r="BR1523" s="32"/>
      <c r="BS1523" s="32"/>
      <c r="BT1523" s="32"/>
      <c r="BU1523" s="32"/>
      <c r="BV1523" s="32"/>
      <c r="BW1523" s="32"/>
      <c r="BX1523" s="32"/>
      <c r="BY1523" s="32"/>
      <c r="BZ1523" s="32"/>
      <c r="CA1523" s="32"/>
      <c r="CB1523" s="32"/>
      <c r="CC1523" s="32"/>
      <c r="CD1523" s="32"/>
      <c r="CE1523" s="32"/>
      <c r="CF1523" s="32"/>
      <c r="CG1523" s="32"/>
      <c r="CH1523" s="32"/>
      <c r="CI1523" s="32"/>
      <c r="CJ1523" s="32"/>
      <c r="CK1523" s="32"/>
      <c r="CL1523" s="32"/>
      <c r="CM1523" s="32"/>
      <c r="CN1523" s="32"/>
      <c r="CO1523" s="32"/>
      <c r="CP1523" s="32"/>
      <c r="CQ1523" s="32"/>
      <c r="CR1523" s="32"/>
      <c r="CS1523" s="32"/>
      <c r="CT1523" s="32"/>
      <c r="CU1523" s="32"/>
      <c r="CV1523" s="32"/>
      <c r="CW1523" s="32"/>
    </row>
    <row r="1524" spans="15:101" s="26" customFormat="1" x14ac:dyDescent="0.3">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c r="BP1524" s="32"/>
      <c r="BQ1524" s="32"/>
      <c r="BR1524" s="32"/>
      <c r="BS1524" s="32"/>
      <c r="BT1524" s="32"/>
      <c r="BU1524" s="32"/>
      <c r="BV1524" s="32"/>
      <c r="BW1524" s="32"/>
      <c r="BX1524" s="32"/>
      <c r="BY1524" s="32"/>
      <c r="BZ1524" s="32"/>
      <c r="CA1524" s="32"/>
      <c r="CB1524" s="32"/>
      <c r="CC1524" s="32"/>
      <c r="CD1524" s="32"/>
      <c r="CE1524" s="32"/>
      <c r="CF1524" s="32"/>
      <c r="CG1524" s="32"/>
      <c r="CH1524" s="32"/>
      <c r="CI1524" s="32"/>
      <c r="CJ1524" s="32"/>
      <c r="CK1524" s="32"/>
      <c r="CL1524" s="32"/>
      <c r="CM1524" s="32"/>
      <c r="CN1524" s="32"/>
      <c r="CO1524" s="32"/>
      <c r="CP1524" s="32"/>
      <c r="CQ1524" s="32"/>
      <c r="CR1524" s="32"/>
      <c r="CS1524" s="32"/>
      <c r="CT1524" s="32"/>
      <c r="CU1524" s="32"/>
      <c r="CV1524" s="32"/>
      <c r="CW1524" s="32"/>
    </row>
    <row r="1525" spans="15:101" s="26" customFormat="1" x14ac:dyDescent="0.3">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32"/>
      <c r="BN1525" s="32"/>
      <c r="BO1525" s="32"/>
      <c r="BP1525" s="32"/>
      <c r="BQ1525" s="32"/>
      <c r="BR1525" s="32"/>
      <c r="BS1525" s="32"/>
      <c r="BT1525" s="32"/>
      <c r="BU1525" s="32"/>
      <c r="BV1525" s="32"/>
      <c r="BW1525" s="32"/>
      <c r="BX1525" s="32"/>
      <c r="BY1525" s="32"/>
      <c r="BZ1525" s="32"/>
      <c r="CA1525" s="32"/>
      <c r="CB1525" s="32"/>
      <c r="CC1525" s="32"/>
      <c r="CD1525" s="32"/>
      <c r="CE1525" s="32"/>
      <c r="CF1525" s="32"/>
      <c r="CG1525" s="32"/>
      <c r="CH1525" s="32"/>
      <c r="CI1525" s="32"/>
      <c r="CJ1525" s="32"/>
      <c r="CK1525" s="32"/>
      <c r="CL1525" s="32"/>
      <c r="CM1525" s="32"/>
      <c r="CN1525" s="32"/>
      <c r="CO1525" s="32"/>
      <c r="CP1525" s="32"/>
      <c r="CQ1525" s="32"/>
      <c r="CR1525" s="32"/>
      <c r="CS1525" s="32"/>
      <c r="CT1525" s="32"/>
      <c r="CU1525" s="32"/>
      <c r="CV1525" s="32"/>
      <c r="CW1525" s="32"/>
    </row>
    <row r="1526" spans="15:101" s="26" customFormat="1" x14ac:dyDescent="0.3">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row>
    <row r="1527" spans="15:101" s="26" customFormat="1" x14ac:dyDescent="0.3">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32"/>
      <c r="BN1527" s="32"/>
      <c r="BO1527" s="32"/>
      <c r="BP1527" s="32"/>
      <c r="BQ1527" s="32"/>
      <c r="BR1527" s="32"/>
      <c r="BS1527" s="32"/>
      <c r="BT1527" s="32"/>
      <c r="BU1527" s="32"/>
      <c r="BV1527" s="32"/>
      <c r="BW1527" s="32"/>
      <c r="BX1527" s="32"/>
      <c r="BY1527" s="32"/>
      <c r="BZ1527" s="32"/>
      <c r="CA1527" s="32"/>
      <c r="CB1527" s="32"/>
      <c r="CC1527" s="32"/>
      <c r="CD1527" s="32"/>
      <c r="CE1527" s="32"/>
      <c r="CF1527" s="32"/>
      <c r="CG1527" s="32"/>
      <c r="CH1527" s="32"/>
      <c r="CI1527" s="32"/>
      <c r="CJ1527" s="32"/>
      <c r="CK1527" s="32"/>
      <c r="CL1527" s="32"/>
      <c r="CM1527" s="32"/>
      <c r="CN1527" s="32"/>
      <c r="CO1527" s="32"/>
      <c r="CP1527" s="32"/>
      <c r="CQ1527" s="32"/>
      <c r="CR1527" s="32"/>
      <c r="CS1527" s="32"/>
      <c r="CT1527" s="32"/>
      <c r="CU1527" s="32"/>
      <c r="CV1527" s="32"/>
      <c r="CW1527" s="32"/>
    </row>
    <row r="1528" spans="15:101" s="26" customFormat="1" x14ac:dyDescent="0.3">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32"/>
      <c r="BN1528" s="32"/>
      <c r="BO1528" s="32"/>
      <c r="BP1528" s="32"/>
      <c r="BQ1528" s="32"/>
      <c r="BR1528" s="32"/>
      <c r="BS1528" s="32"/>
      <c r="BT1528" s="32"/>
      <c r="BU1528" s="32"/>
      <c r="BV1528" s="32"/>
      <c r="BW1528" s="32"/>
      <c r="BX1528" s="32"/>
      <c r="BY1528" s="32"/>
      <c r="BZ1528" s="32"/>
      <c r="CA1528" s="32"/>
      <c r="CB1528" s="32"/>
      <c r="CC1528" s="32"/>
      <c r="CD1528" s="32"/>
      <c r="CE1528" s="32"/>
      <c r="CF1528" s="32"/>
      <c r="CG1528" s="32"/>
      <c r="CH1528" s="32"/>
      <c r="CI1528" s="32"/>
      <c r="CJ1528" s="32"/>
      <c r="CK1528" s="32"/>
      <c r="CL1528" s="32"/>
      <c r="CM1528" s="32"/>
      <c r="CN1528" s="32"/>
      <c r="CO1528" s="32"/>
      <c r="CP1528" s="32"/>
      <c r="CQ1528" s="32"/>
      <c r="CR1528" s="32"/>
      <c r="CS1528" s="32"/>
      <c r="CT1528" s="32"/>
      <c r="CU1528" s="32"/>
      <c r="CV1528" s="32"/>
      <c r="CW1528" s="32"/>
    </row>
    <row r="1529" spans="15:101" s="26" customFormat="1" x14ac:dyDescent="0.3">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32"/>
      <c r="BN1529" s="32"/>
      <c r="BO1529" s="32"/>
      <c r="BP1529" s="32"/>
      <c r="BQ1529" s="32"/>
      <c r="BR1529" s="32"/>
      <c r="BS1529" s="32"/>
      <c r="BT1529" s="32"/>
      <c r="BU1529" s="32"/>
      <c r="BV1529" s="32"/>
      <c r="BW1529" s="32"/>
      <c r="BX1529" s="32"/>
      <c r="BY1529" s="32"/>
      <c r="BZ1529" s="32"/>
      <c r="CA1529" s="32"/>
      <c r="CB1529" s="32"/>
      <c r="CC1529" s="32"/>
      <c r="CD1529" s="32"/>
      <c r="CE1529" s="32"/>
      <c r="CF1529" s="32"/>
      <c r="CG1529" s="32"/>
      <c r="CH1529" s="32"/>
      <c r="CI1529" s="32"/>
      <c r="CJ1529" s="32"/>
      <c r="CK1529" s="32"/>
      <c r="CL1529" s="32"/>
      <c r="CM1529" s="32"/>
      <c r="CN1529" s="32"/>
      <c r="CO1529" s="32"/>
      <c r="CP1529" s="32"/>
      <c r="CQ1529" s="32"/>
      <c r="CR1529" s="32"/>
      <c r="CS1529" s="32"/>
      <c r="CT1529" s="32"/>
      <c r="CU1529" s="32"/>
      <c r="CV1529" s="32"/>
      <c r="CW1529" s="32"/>
    </row>
    <row r="1530" spans="15:101" s="26" customFormat="1" x14ac:dyDescent="0.3">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32"/>
      <c r="BN1530" s="32"/>
      <c r="BO1530" s="32"/>
      <c r="BP1530" s="32"/>
      <c r="BQ1530" s="32"/>
      <c r="BR1530" s="32"/>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row>
    <row r="1531" spans="15:101" s="26" customFormat="1" x14ac:dyDescent="0.3">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32"/>
      <c r="BN1531" s="32"/>
      <c r="BO1531" s="32"/>
      <c r="BP1531" s="32"/>
      <c r="BQ1531" s="32"/>
      <c r="BR1531" s="32"/>
      <c r="BS1531" s="32"/>
      <c r="BT1531" s="32"/>
      <c r="BU1531" s="32"/>
      <c r="BV1531" s="32"/>
      <c r="BW1531" s="32"/>
      <c r="BX1531" s="32"/>
      <c r="BY1531" s="32"/>
      <c r="BZ1531" s="32"/>
      <c r="CA1531" s="32"/>
      <c r="CB1531" s="32"/>
      <c r="CC1531" s="32"/>
      <c r="CD1531" s="32"/>
      <c r="CE1531" s="32"/>
      <c r="CF1531" s="32"/>
      <c r="CG1531" s="32"/>
      <c r="CH1531" s="32"/>
      <c r="CI1531" s="32"/>
      <c r="CJ1531" s="32"/>
      <c r="CK1531" s="32"/>
      <c r="CL1531" s="32"/>
      <c r="CM1531" s="32"/>
      <c r="CN1531" s="32"/>
      <c r="CO1531" s="32"/>
      <c r="CP1531" s="32"/>
      <c r="CQ1531" s="32"/>
      <c r="CR1531" s="32"/>
      <c r="CS1531" s="32"/>
      <c r="CT1531" s="32"/>
      <c r="CU1531" s="32"/>
      <c r="CV1531" s="32"/>
      <c r="CW1531" s="32"/>
    </row>
    <row r="1532" spans="15:101" s="26" customFormat="1" x14ac:dyDescent="0.3">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32"/>
      <c r="BN1532" s="32"/>
      <c r="BO1532" s="32"/>
      <c r="BP1532" s="32"/>
      <c r="BQ1532" s="32"/>
      <c r="BR1532" s="32"/>
      <c r="BS1532" s="32"/>
      <c r="BT1532" s="32"/>
      <c r="BU1532" s="32"/>
      <c r="BV1532" s="32"/>
      <c r="BW1532" s="32"/>
      <c r="BX1532" s="32"/>
      <c r="BY1532" s="32"/>
      <c r="BZ1532" s="32"/>
      <c r="CA1532" s="32"/>
      <c r="CB1532" s="32"/>
      <c r="CC1532" s="32"/>
      <c r="CD1532" s="32"/>
      <c r="CE1532" s="32"/>
      <c r="CF1532" s="32"/>
      <c r="CG1532" s="32"/>
      <c r="CH1532" s="32"/>
      <c r="CI1532" s="32"/>
      <c r="CJ1532" s="32"/>
      <c r="CK1532" s="32"/>
      <c r="CL1532" s="32"/>
      <c r="CM1532" s="32"/>
      <c r="CN1532" s="32"/>
      <c r="CO1532" s="32"/>
      <c r="CP1532" s="32"/>
      <c r="CQ1532" s="32"/>
      <c r="CR1532" s="32"/>
      <c r="CS1532" s="32"/>
      <c r="CT1532" s="32"/>
      <c r="CU1532" s="32"/>
      <c r="CV1532" s="32"/>
      <c r="CW1532" s="32"/>
    </row>
    <row r="1533" spans="15:101" s="26" customFormat="1" x14ac:dyDescent="0.3">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32"/>
      <c r="BN1533" s="32"/>
      <c r="BO1533" s="32"/>
      <c r="BP1533" s="32"/>
      <c r="BQ1533" s="32"/>
      <c r="BR1533" s="32"/>
      <c r="BS1533" s="32"/>
      <c r="BT1533" s="32"/>
      <c r="BU1533" s="32"/>
      <c r="BV1533" s="32"/>
      <c r="BW1533" s="32"/>
      <c r="BX1533" s="32"/>
      <c r="BY1533" s="32"/>
      <c r="BZ1533" s="32"/>
      <c r="CA1533" s="32"/>
      <c r="CB1533" s="32"/>
      <c r="CC1533" s="32"/>
      <c r="CD1533" s="32"/>
      <c r="CE1533" s="32"/>
      <c r="CF1533" s="32"/>
      <c r="CG1533" s="32"/>
      <c r="CH1533" s="32"/>
      <c r="CI1533" s="32"/>
      <c r="CJ1533" s="32"/>
      <c r="CK1533" s="32"/>
      <c r="CL1533" s="32"/>
      <c r="CM1533" s="32"/>
      <c r="CN1533" s="32"/>
      <c r="CO1533" s="32"/>
      <c r="CP1533" s="32"/>
      <c r="CQ1533" s="32"/>
      <c r="CR1533" s="32"/>
      <c r="CS1533" s="32"/>
      <c r="CT1533" s="32"/>
      <c r="CU1533" s="32"/>
      <c r="CV1533" s="32"/>
      <c r="CW1533" s="32"/>
    </row>
    <row r="1534" spans="15:101" s="26" customFormat="1" x14ac:dyDescent="0.3">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row>
    <row r="1535" spans="15:101" s="26" customFormat="1" x14ac:dyDescent="0.3">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c r="CP1535" s="32"/>
      <c r="CQ1535" s="32"/>
      <c r="CR1535" s="32"/>
      <c r="CS1535" s="32"/>
      <c r="CT1535" s="32"/>
      <c r="CU1535" s="32"/>
      <c r="CV1535" s="32"/>
      <c r="CW1535" s="32"/>
    </row>
    <row r="1536" spans="15:101" s="26" customFormat="1" x14ac:dyDescent="0.3">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c r="CP1536" s="32"/>
      <c r="CQ1536" s="32"/>
      <c r="CR1536" s="32"/>
      <c r="CS1536" s="32"/>
      <c r="CT1536" s="32"/>
      <c r="CU1536" s="32"/>
      <c r="CV1536" s="32"/>
      <c r="CW1536" s="32"/>
    </row>
    <row r="1537" spans="15:101" s="26" customFormat="1" x14ac:dyDescent="0.3">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row>
    <row r="1538" spans="15:101" s="26" customFormat="1" x14ac:dyDescent="0.3">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32"/>
      <c r="BN1538" s="32"/>
      <c r="BO1538" s="32"/>
      <c r="BP1538" s="32"/>
      <c r="BQ1538" s="32"/>
      <c r="BR1538" s="32"/>
      <c r="BS1538" s="32"/>
      <c r="BT1538" s="32"/>
      <c r="BU1538" s="32"/>
      <c r="BV1538" s="32"/>
      <c r="BW1538" s="32"/>
      <c r="BX1538" s="32"/>
      <c r="BY1538" s="32"/>
      <c r="BZ1538" s="32"/>
      <c r="CA1538" s="32"/>
      <c r="CB1538" s="32"/>
      <c r="CC1538" s="32"/>
      <c r="CD1538" s="32"/>
      <c r="CE1538" s="32"/>
      <c r="CF1538" s="32"/>
      <c r="CG1538" s="32"/>
      <c r="CH1538" s="32"/>
      <c r="CI1538" s="32"/>
      <c r="CJ1538" s="32"/>
      <c r="CK1538" s="32"/>
      <c r="CL1538" s="32"/>
      <c r="CM1538" s="32"/>
      <c r="CN1538" s="32"/>
      <c r="CO1538" s="32"/>
      <c r="CP1538" s="32"/>
      <c r="CQ1538" s="32"/>
      <c r="CR1538" s="32"/>
      <c r="CS1538" s="32"/>
      <c r="CT1538" s="32"/>
      <c r="CU1538" s="32"/>
      <c r="CV1538" s="32"/>
      <c r="CW1538" s="32"/>
    </row>
    <row r="1539" spans="15:101" s="26" customFormat="1" x14ac:dyDescent="0.3">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32"/>
      <c r="BN1539" s="32"/>
      <c r="BO1539" s="32"/>
      <c r="BP1539" s="32"/>
      <c r="BQ1539" s="32"/>
      <c r="BR1539" s="32"/>
      <c r="BS1539" s="32"/>
      <c r="BT1539" s="32"/>
      <c r="BU1539" s="32"/>
      <c r="BV1539" s="32"/>
      <c r="BW1539" s="32"/>
      <c r="BX1539" s="32"/>
      <c r="BY1539" s="32"/>
      <c r="BZ1539" s="32"/>
      <c r="CA1539" s="32"/>
      <c r="CB1539" s="32"/>
      <c r="CC1539" s="32"/>
      <c r="CD1539" s="32"/>
      <c r="CE1539" s="32"/>
      <c r="CF1539" s="32"/>
      <c r="CG1539" s="32"/>
      <c r="CH1539" s="32"/>
      <c r="CI1539" s="32"/>
      <c r="CJ1539" s="32"/>
      <c r="CK1539" s="32"/>
      <c r="CL1539" s="32"/>
      <c r="CM1539" s="32"/>
      <c r="CN1539" s="32"/>
      <c r="CO1539" s="32"/>
      <c r="CP1539" s="32"/>
      <c r="CQ1539" s="32"/>
      <c r="CR1539" s="32"/>
      <c r="CS1539" s="32"/>
      <c r="CT1539" s="32"/>
      <c r="CU1539" s="32"/>
      <c r="CV1539" s="32"/>
      <c r="CW1539" s="32"/>
    </row>
    <row r="1540" spans="15:101" s="26" customFormat="1" x14ac:dyDescent="0.3">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32"/>
      <c r="BN1540" s="32"/>
      <c r="BO1540" s="32"/>
      <c r="BP1540" s="32"/>
      <c r="BQ1540" s="32"/>
      <c r="BR1540" s="32"/>
      <c r="BS1540" s="32"/>
      <c r="BT1540" s="32"/>
      <c r="BU1540" s="32"/>
      <c r="BV1540" s="32"/>
      <c r="BW1540" s="32"/>
      <c r="BX1540" s="32"/>
      <c r="BY1540" s="32"/>
      <c r="BZ1540" s="32"/>
      <c r="CA1540" s="32"/>
      <c r="CB1540" s="32"/>
      <c r="CC1540" s="32"/>
      <c r="CD1540" s="32"/>
      <c r="CE1540" s="32"/>
      <c r="CF1540" s="32"/>
      <c r="CG1540" s="32"/>
      <c r="CH1540" s="32"/>
      <c r="CI1540" s="32"/>
      <c r="CJ1540" s="32"/>
      <c r="CK1540" s="32"/>
      <c r="CL1540" s="32"/>
      <c r="CM1540" s="32"/>
      <c r="CN1540" s="32"/>
      <c r="CO1540" s="32"/>
      <c r="CP1540" s="32"/>
      <c r="CQ1540" s="32"/>
      <c r="CR1540" s="32"/>
      <c r="CS1540" s="32"/>
      <c r="CT1540" s="32"/>
      <c r="CU1540" s="32"/>
      <c r="CV1540" s="32"/>
      <c r="CW1540" s="32"/>
    </row>
    <row r="1541" spans="15:101" s="26" customFormat="1" x14ac:dyDescent="0.3">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32"/>
      <c r="BN1541" s="32"/>
      <c r="BO1541" s="32"/>
      <c r="BP1541" s="32"/>
      <c r="BQ1541" s="32"/>
      <c r="BR1541" s="32"/>
      <c r="BS1541" s="32"/>
      <c r="BT1541" s="32"/>
      <c r="BU1541" s="32"/>
      <c r="BV1541" s="32"/>
      <c r="BW1541" s="32"/>
      <c r="BX1541" s="32"/>
      <c r="BY1541" s="32"/>
      <c r="BZ1541" s="32"/>
      <c r="CA1541" s="32"/>
      <c r="CB1541" s="32"/>
      <c r="CC1541" s="32"/>
      <c r="CD1541" s="32"/>
      <c r="CE1541" s="32"/>
      <c r="CF1541" s="32"/>
      <c r="CG1541" s="32"/>
      <c r="CH1541" s="32"/>
      <c r="CI1541" s="32"/>
      <c r="CJ1541" s="32"/>
      <c r="CK1541" s="32"/>
      <c r="CL1541" s="32"/>
      <c r="CM1541" s="32"/>
      <c r="CN1541" s="32"/>
      <c r="CO1541" s="32"/>
      <c r="CP1541" s="32"/>
      <c r="CQ1541" s="32"/>
      <c r="CR1541" s="32"/>
      <c r="CS1541" s="32"/>
      <c r="CT1541" s="32"/>
      <c r="CU1541" s="32"/>
      <c r="CV1541" s="32"/>
      <c r="CW1541" s="32"/>
    </row>
    <row r="1542" spans="15:101" s="26" customFormat="1" x14ac:dyDescent="0.3">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row>
    <row r="1543" spans="15:101" s="26" customFormat="1" x14ac:dyDescent="0.3">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row>
    <row r="1544" spans="15:101" s="26" customFormat="1" x14ac:dyDescent="0.3">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c r="CP1544" s="32"/>
      <c r="CQ1544" s="32"/>
      <c r="CR1544" s="32"/>
      <c r="CS1544" s="32"/>
      <c r="CT1544" s="32"/>
      <c r="CU1544" s="32"/>
      <c r="CV1544" s="32"/>
      <c r="CW1544" s="32"/>
    </row>
    <row r="1545" spans="15:101" s="26" customFormat="1" x14ac:dyDescent="0.3">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row>
    <row r="1546" spans="15:101" s="26" customFormat="1" x14ac:dyDescent="0.3">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row>
    <row r="1547" spans="15:101" s="26" customFormat="1" x14ac:dyDescent="0.3">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row>
    <row r="1548" spans="15:101" s="26" customFormat="1" x14ac:dyDescent="0.3">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32"/>
      <c r="BN1548" s="32"/>
      <c r="BO1548" s="32"/>
      <c r="BP1548" s="32"/>
      <c r="BQ1548" s="32"/>
      <c r="BR1548" s="32"/>
      <c r="BS1548" s="32"/>
      <c r="BT1548" s="32"/>
      <c r="BU1548" s="32"/>
      <c r="BV1548" s="32"/>
      <c r="BW1548" s="32"/>
      <c r="BX1548" s="32"/>
      <c r="BY1548" s="32"/>
      <c r="BZ1548" s="32"/>
      <c r="CA1548" s="32"/>
      <c r="CB1548" s="32"/>
      <c r="CC1548" s="32"/>
      <c r="CD1548" s="32"/>
      <c r="CE1548" s="32"/>
      <c r="CF1548" s="32"/>
      <c r="CG1548" s="32"/>
      <c r="CH1548" s="32"/>
      <c r="CI1548" s="32"/>
      <c r="CJ1548" s="32"/>
      <c r="CK1548" s="32"/>
      <c r="CL1548" s="32"/>
      <c r="CM1548" s="32"/>
      <c r="CN1548" s="32"/>
      <c r="CO1548" s="32"/>
      <c r="CP1548" s="32"/>
      <c r="CQ1548" s="32"/>
      <c r="CR1548" s="32"/>
      <c r="CS1548" s="32"/>
      <c r="CT1548" s="32"/>
      <c r="CU1548" s="32"/>
      <c r="CV1548" s="32"/>
      <c r="CW1548" s="32"/>
    </row>
    <row r="1549" spans="15:101" s="26" customFormat="1" x14ac:dyDescent="0.3">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32"/>
      <c r="BN1549" s="32"/>
      <c r="BO1549" s="32"/>
      <c r="BP1549" s="32"/>
      <c r="BQ1549" s="32"/>
      <c r="BR1549" s="32"/>
      <c r="BS1549" s="32"/>
      <c r="BT1549" s="32"/>
      <c r="BU1549" s="32"/>
      <c r="BV1549" s="32"/>
      <c r="BW1549" s="32"/>
      <c r="BX1549" s="32"/>
      <c r="BY1549" s="32"/>
      <c r="BZ1549" s="32"/>
      <c r="CA1549" s="32"/>
      <c r="CB1549" s="32"/>
      <c r="CC1549" s="32"/>
      <c r="CD1549" s="32"/>
      <c r="CE1549" s="32"/>
      <c r="CF1549" s="32"/>
      <c r="CG1549" s="32"/>
      <c r="CH1549" s="32"/>
      <c r="CI1549" s="32"/>
      <c r="CJ1549" s="32"/>
      <c r="CK1549" s="32"/>
      <c r="CL1549" s="32"/>
      <c r="CM1549" s="32"/>
      <c r="CN1549" s="32"/>
      <c r="CO1549" s="32"/>
      <c r="CP1549" s="32"/>
      <c r="CQ1549" s="32"/>
      <c r="CR1549" s="32"/>
      <c r="CS1549" s="32"/>
      <c r="CT1549" s="32"/>
      <c r="CU1549" s="32"/>
      <c r="CV1549" s="32"/>
      <c r="CW1549" s="32"/>
    </row>
    <row r="1550" spans="15:101" s="26" customFormat="1" x14ac:dyDescent="0.3">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row>
    <row r="1551" spans="15:101" s="26" customFormat="1" x14ac:dyDescent="0.3">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32"/>
      <c r="BN1551" s="32"/>
      <c r="BO1551" s="32"/>
      <c r="BP1551" s="32"/>
      <c r="BQ1551" s="32"/>
      <c r="BR1551" s="32"/>
      <c r="BS1551" s="32"/>
      <c r="BT1551" s="32"/>
      <c r="BU1551" s="32"/>
      <c r="BV1551" s="32"/>
      <c r="BW1551" s="32"/>
      <c r="BX1551" s="32"/>
      <c r="BY1551" s="32"/>
      <c r="BZ1551" s="32"/>
      <c r="CA1551" s="32"/>
      <c r="CB1551" s="32"/>
      <c r="CC1551" s="32"/>
      <c r="CD1551" s="32"/>
      <c r="CE1551" s="32"/>
      <c r="CF1551" s="32"/>
      <c r="CG1551" s="32"/>
      <c r="CH1551" s="32"/>
      <c r="CI1551" s="32"/>
      <c r="CJ1551" s="32"/>
      <c r="CK1551" s="32"/>
      <c r="CL1551" s="32"/>
      <c r="CM1551" s="32"/>
      <c r="CN1551" s="32"/>
      <c r="CO1551" s="32"/>
      <c r="CP1551" s="32"/>
      <c r="CQ1551" s="32"/>
      <c r="CR1551" s="32"/>
      <c r="CS1551" s="32"/>
      <c r="CT1551" s="32"/>
      <c r="CU1551" s="32"/>
      <c r="CV1551" s="32"/>
      <c r="CW1551" s="32"/>
    </row>
    <row r="1552" spans="15:101" s="26" customFormat="1" x14ac:dyDescent="0.3">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32"/>
      <c r="BN1552" s="32"/>
      <c r="BO1552" s="32"/>
      <c r="BP1552" s="32"/>
      <c r="BQ1552" s="32"/>
      <c r="BR1552" s="32"/>
      <c r="BS1552" s="32"/>
      <c r="BT1552" s="32"/>
      <c r="BU1552" s="32"/>
      <c r="BV1552" s="32"/>
      <c r="BW1552" s="32"/>
      <c r="BX1552" s="32"/>
      <c r="BY1552" s="32"/>
      <c r="BZ1552" s="32"/>
      <c r="CA1552" s="32"/>
      <c r="CB1552" s="32"/>
      <c r="CC1552" s="32"/>
      <c r="CD1552" s="32"/>
      <c r="CE1552" s="32"/>
      <c r="CF1552" s="32"/>
      <c r="CG1552" s="32"/>
      <c r="CH1552" s="32"/>
      <c r="CI1552" s="32"/>
      <c r="CJ1552" s="32"/>
      <c r="CK1552" s="32"/>
      <c r="CL1552" s="32"/>
      <c r="CM1552" s="32"/>
      <c r="CN1552" s="32"/>
      <c r="CO1552" s="32"/>
      <c r="CP1552" s="32"/>
      <c r="CQ1552" s="32"/>
      <c r="CR1552" s="32"/>
      <c r="CS1552" s="32"/>
      <c r="CT1552" s="32"/>
      <c r="CU1552" s="32"/>
      <c r="CV1552" s="32"/>
      <c r="CW1552" s="32"/>
    </row>
    <row r="1553" spans="15:101" s="26" customFormat="1" x14ac:dyDescent="0.3">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32"/>
      <c r="BN1553" s="32"/>
      <c r="BO1553" s="32"/>
      <c r="BP1553" s="32"/>
      <c r="BQ1553" s="32"/>
      <c r="BR1553" s="32"/>
      <c r="BS1553" s="32"/>
      <c r="BT1553" s="32"/>
      <c r="BU1553" s="32"/>
      <c r="BV1553" s="32"/>
      <c r="BW1553" s="32"/>
      <c r="BX1553" s="32"/>
      <c r="BY1553" s="32"/>
      <c r="BZ1553" s="32"/>
      <c r="CA1553" s="32"/>
      <c r="CB1553" s="32"/>
      <c r="CC1553" s="32"/>
      <c r="CD1553" s="32"/>
      <c r="CE1553" s="32"/>
      <c r="CF1553" s="32"/>
      <c r="CG1553" s="32"/>
      <c r="CH1553" s="32"/>
      <c r="CI1553" s="32"/>
      <c r="CJ1553" s="32"/>
      <c r="CK1553" s="32"/>
      <c r="CL1553" s="32"/>
      <c r="CM1553" s="32"/>
      <c r="CN1553" s="32"/>
      <c r="CO1553" s="32"/>
      <c r="CP1553" s="32"/>
      <c r="CQ1553" s="32"/>
      <c r="CR1553" s="32"/>
      <c r="CS1553" s="32"/>
      <c r="CT1553" s="32"/>
      <c r="CU1553" s="32"/>
      <c r="CV1553" s="32"/>
      <c r="CW1553" s="32"/>
    </row>
    <row r="1554" spans="15:101" s="26" customFormat="1" x14ac:dyDescent="0.3">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32"/>
      <c r="BN1554" s="32"/>
      <c r="BO1554" s="32"/>
      <c r="BP1554" s="32"/>
      <c r="BQ1554" s="32"/>
      <c r="BR1554" s="32"/>
      <c r="BS1554" s="32"/>
      <c r="BT1554" s="32"/>
      <c r="BU1554" s="32"/>
      <c r="BV1554" s="32"/>
      <c r="BW1554" s="32"/>
      <c r="BX1554" s="32"/>
      <c r="BY1554" s="32"/>
      <c r="BZ1554" s="32"/>
      <c r="CA1554" s="32"/>
      <c r="CB1554" s="32"/>
      <c r="CC1554" s="32"/>
      <c r="CD1554" s="32"/>
      <c r="CE1554" s="32"/>
      <c r="CF1554" s="32"/>
      <c r="CG1554" s="32"/>
      <c r="CH1554" s="32"/>
      <c r="CI1554" s="32"/>
      <c r="CJ1554" s="32"/>
      <c r="CK1554" s="32"/>
      <c r="CL1554" s="32"/>
      <c r="CM1554" s="32"/>
      <c r="CN1554" s="32"/>
      <c r="CO1554" s="32"/>
      <c r="CP1554" s="32"/>
      <c r="CQ1554" s="32"/>
      <c r="CR1554" s="32"/>
      <c r="CS1554" s="32"/>
      <c r="CT1554" s="32"/>
      <c r="CU1554" s="32"/>
      <c r="CV1554" s="32"/>
      <c r="CW1554" s="32"/>
    </row>
    <row r="1555" spans="15:101" s="26" customFormat="1" x14ac:dyDescent="0.3">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row>
    <row r="1556" spans="15:101" s="26" customFormat="1" x14ac:dyDescent="0.3">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32"/>
      <c r="BN1556" s="32"/>
      <c r="BO1556" s="32"/>
      <c r="BP1556" s="32"/>
      <c r="BQ1556" s="32"/>
      <c r="BR1556" s="32"/>
      <c r="BS1556" s="32"/>
      <c r="BT1556" s="32"/>
      <c r="BU1556" s="32"/>
      <c r="BV1556" s="32"/>
      <c r="BW1556" s="32"/>
      <c r="BX1556" s="32"/>
      <c r="BY1556" s="32"/>
      <c r="BZ1556" s="32"/>
      <c r="CA1556" s="32"/>
      <c r="CB1556" s="32"/>
      <c r="CC1556" s="32"/>
      <c r="CD1556" s="32"/>
      <c r="CE1556" s="32"/>
      <c r="CF1556" s="32"/>
      <c r="CG1556" s="32"/>
      <c r="CH1556" s="32"/>
      <c r="CI1556" s="32"/>
      <c r="CJ1556" s="32"/>
      <c r="CK1556" s="32"/>
      <c r="CL1556" s="32"/>
      <c r="CM1556" s="32"/>
      <c r="CN1556" s="32"/>
      <c r="CO1556" s="32"/>
      <c r="CP1556" s="32"/>
      <c r="CQ1556" s="32"/>
      <c r="CR1556" s="32"/>
      <c r="CS1556" s="32"/>
      <c r="CT1556" s="32"/>
      <c r="CU1556" s="32"/>
      <c r="CV1556" s="32"/>
      <c r="CW1556" s="32"/>
    </row>
    <row r="1557" spans="15:101" s="26" customFormat="1" x14ac:dyDescent="0.3">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32"/>
      <c r="BN1557" s="32"/>
      <c r="BO1557" s="32"/>
      <c r="BP1557" s="32"/>
      <c r="BQ1557" s="32"/>
      <c r="BR1557" s="32"/>
      <c r="BS1557" s="32"/>
      <c r="BT1557" s="32"/>
      <c r="BU1557" s="32"/>
      <c r="BV1557" s="32"/>
      <c r="BW1557" s="32"/>
      <c r="BX1557" s="32"/>
      <c r="BY1557" s="32"/>
      <c r="BZ1557" s="32"/>
      <c r="CA1557" s="32"/>
      <c r="CB1557" s="32"/>
      <c r="CC1557" s="32"/>
      <c r="CD1557" s="32"/>
      <c r="CE1557" s="32"/>
      <c r="CF1557" s="32"/>
      <c r="CG1557" s="32"/>
      <c r="CH1557" s="32"/>
      <c r="CI1557" s="32"/>
      <c r="CJ1557" s="32"/>
      <c r="CK1557" s="32"/>
      <c r="CL1557" s="32"/>
      <c r="CM1557" s="32"/>
      <c r="CN1557" s="32"/>
      <c r="CO1557" s="32"/>
      <c r="CP1557" s="32"/>
      <c r="CQ1557" s="32"/>
      <c r="CR1557" s="32"/>
      <c r="CS1557" s="32"/>
      <c r="CT1557" s="32"/>
      <c r="CU1557" s="32"/>
      <c r="CV1557" s="32"/>
      <c r="CW1557" s="32"/>
    </row>
    <row r="1558" spans="15:101" s="26" customFormat="1" x14ac:dyDescent="0.3">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row>
    <row r="1559" spans="15:101" s="26" customFormat="1" x14ac:dyDescent="0.3">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row>
    <row r="1560" spans="15:101" s="26" customFormat="1" x14ac:dyDescent="0.3">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row>
    <row r="1561" spans="15:101" s="26" customFormat="1" x14ac:dyDescent="0.3">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row>
    <row r="1562" spans="15:101" s="26" customFormat="1" x14ac:dyDescent="0.3">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row>
    <row r="1563" spans="15:101" s="26" customFormat="1" x14ac:dyDescent="0.3">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row>
    <row r="1564" spans="15:101" s="26" customFormat="1" x14ac:dyDescent="0.3">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32"/>
      <c r="BN1564" s="32"/>
      <c r="BO1564" s="32"/>
      <c r="BP1564" s="32"/>
      <c r="BQ1564" s="32"/>
      <c r="BR1564" s="32"/>
      <c r="BS1564" s="32"/>
      <c r="BT1564" s="32"/>
      <c r="BU1564" s="32"/>
      <c r="BV1564" s="32"/>
      <c r="BW1564" s="32"/>
      <c r="BX1564" s="32"/>
      <c r="BY1564" s="32"/>
      <c r="BZ1564" s="32"/>
      <c r="CA1564" s="32"/>
      <c r="CB1564" s="32"/>
      <c r="CC1564" s="32"/>
      <c r="CD1564" s="32"/>
      <c r="CE1564" s="32"/>
      <c r="CF1564" s="32"/>
      <c r="CG1564" s="32"/>
      <c r="CH1564" s="32"/>
      <c r="CI1564" s="32"/>
      <c r="CJ1564" s="32"/>
      <c r="CK1564" s="32"/>
      <c r="CL1564" s="32"/>
      <c r="CM1564" s="32"/>
      <c r="CN1564" s="32"/>
      <c r="CO1564" s="32"/>
      <c r="CP1564" s="32"/>
      <c r="CQ1564" s="32"/>
      <c r="CR1564" s="32"/>
      <c r="CS1564" s="32"/>
      <c r="CT1564" s="32"/>
      <c r="CU1564" s="32"/>
      <c r="CV1564" s="32"/>
      <c r="CW1564" s="32"/>
    </row>
    <row r="1565" spans="15:101" s="26" customFormat="1" x14ac:dyDescent="0.3">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32"/>
      <c r="BN1565" s="32"/>
      <c r="BO1565" s="32"/>
      <c r="BP1565" s="32"/>
      <c r="BQ1565" s="32"/>
      <c r="BR1565" s="32"/>
      <c r="BS1565" s="32"/>
      <c r="BT1565" s="32"/>
      <c r="BU1565" s="32"/>
      <c r="BV1565" s="32"/>
      <c r="BW1565" s="32"/>
      <c r="BX1565" s="32"/>
      <c r="BY1565" s="32"/>
      <c r="BZ1565" s="32"/>
      <c r="CA1565" s="32"/>
      <c r="CB1565" s="32"/>
      <c r="CC1565" s="32"/>
      <c r="CD1565" s="32"/>
      <c r="CE1565" s="32"/>
      <c r="CF1565" s="32"/>
      <c r="CG1565" s="32"/>
      <c r="CH1565" s="32"/>
      <c r="CI1565" s="32"/>
      <c r="CJ1565" s="32"/>
      <c r="CK1565" s="32"/>
      <c r="CL1565" s="32"/>
      <c r="CM1565" s="32"/>
      <c r="CN1565" s="32"/>
      <c r="CO1565" s="32"/>
      <c r="CP1565" s="32"/>
      <c r="CQ1565" s="32"/>
      <c r="CR1565" s="32"/>
      <c r="CS1565" s="32"/>
      <c r="CT1565" s="32"/>
      <c r="CU1565" s="32"/>
      <c r="CV1565" s="32"/>
      <c r="CW1565" s="32"/>
    </row>
    <row r="1566" spans="15:101" s="26" customFormat="1" x14ac:dyDescent="0.3">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row>
    <row r="1567" spans="15:101" s="26" customFormat="1" x14ac:dyDescent="0.3">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32"/>
      <c r="BN1567" s="32"/>
      <c r="BO1567" s="32"/>
      <c r="BP1567" s="32"/>
      <c r="BQ1567" s="32"/>
      <c r="BR1567" s="32"/>
      <c r="BS1567" s="32"/>
      <c r="BT1567" s="32"/>
      <c r="BU1567" s="32"/>
      <c r="BV1567" s="32"/>
      <c r="BW1567" s="32"/>
      <c r="BX1567" s="32"/>
      <c r="BY1567" s="32"/>
      <c r="BZ1567" s="32"/>
      <c r="CA1567" s="32"/>
      <c r="CB1567" s="32"/>
      <c r="CC1567" s="32"/>
      <c r="CD1567" s="32"/>
      <c r="CE1567" s="32"/>
      <c r="CF1567" s="32"/>
      <c r="CG1567" s="32"/>
      <c r="CH1567" s="32"/>
      <c r="CI1567" s="32"/>
      <c r="CJ1567" s="32"/>
      <c r="CK1567" s="32"/>
      <c r="CL1567" s="32"/>
      <c r="CM1567" s="32"/>
      <c r="CN1567" s="32"/>
      <c r="CO1567" s="32"/>
      <c r="CP1567" s="32"/>
      <c r="CQ1567" s="32"/>
      <c r="CR1567" s="32"/>
      <c r="CS1567" s="32"/>
      <c r="CT1567" s="32"/>
      <c r="CU1567" s="32"/>
      <c r="CV1567" s="32"/>
      <c r="CW1567" s="32"/>
    </row>
    <row r="1568" spans="15:101" s="26" customFormat="1" x14ac:dyDescent="0.3">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32"/>
      <c r="BN1568" s="32"/>
      <c r="BO1568" s="32"/>
      <c r="BP1568" s="32"/>
      <c r="BQ1568" s="32"/>
      <c r="BR1568" s="32"/>
      <c r="BS1568" s="32"/>
      <c r="BT1568" s="32"/>
      <c r="BU1568" s="32"/>
      <c r="BV1568" s="32"/>
      <c r="BW1568" s="32"/>
      <c r="BX1568" s="32"/>
      <c r="BY1568" s="32"/>
      <c r="BZ1568" s="32"/>
      <c r="CA1568" s="32"/>
      <c r="CB1568" s="32"/>
      <c r="CC1568" s="32"/>
      <c r="CD1568" s="32"/>
      <c r="CE1568" s="32"/>
      <c r="CF1568" s="32"/>
      <c r="CG1568" s="32"/>
      <c r="CH1568" s="32"/>
      <c r="CI1568" s="32"/>
      <c r="CJ1568" s="32"/>
      <c r="CK1568" s="32"/>
      <c r="CL1568" s="32"/>
      <c r="CM1568" s="32"/>
      <c r="CN1568" s="32"/>
      <c r="CO1568" s="32"/>
      <c r="CP1568" s="32"/>
      <c r="CQ1568" s="32"/>
      <c r="CR1568" s="32"/>
      <c r="CS1568" s="32"/>
      <c r="CT1568" s="32"/>
      <c r="CU1568" s="32"/>
      <c r="CV1568" s="32"/>
      <c r="CW1568" s="32"/>
    </row>
    <row r="1569" spans="15:101" s="26" customFormat="1" x14ac:dyDescent="0.3">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32"/>
      <c r="BN1569" s="32"/>
      <c r="BO1569" s="32"/>
      <c r="BP1569" s="32"/>
      <c r="BQ1569" s="32"/>
      <c r="BR1569" s="32"/>
      <c r="BS1569" s="32"/>
      <c r="BT1569" s="32"/>
      <c r="BU1569" s="32"/>
      <c r="BV1569" s="32"/>
      <c r="BW1569" s="32"/>
      <c r="BX1569" s="32"/>
      <c r="BY1569" s="32"/>
      <c r="BZ1569" s="32"/>
      <c r="CA1569" s="32"/>
      <c r="CB1569" s="32"/>
      <c r="CC1569" s="32"/>
      <c r="CD1569" s="32"/>
      <c r="CE1569" s="32"/>
      <c r="CF1569" s="32"/>
      <c r="CG1569" s="32"/>
      <c r="CH1569" s="32"/>
      <c r="CI1569" s="32"/>
      <c r="CJ1569" s="32"/>
      <c r="CK1569" s="32"/>
      <c r="CL1569" s="32"/>
      <c r="CM1569" s="32"/>
      <c r="CN1569" s="32"/>
      <c r="CO1569" s="32"/>
      <c r="CP1569" s="32"/>
      <c r="CQ1569" s="32"/>
      <c r="CR1569" s="32"/>
      <c r="CS1569" s="32"/>
      <c r="CT1569" s="32"/>
      <c r="CU1569" s="32"/>
      <c r="CV1569" s="32"/>
      <c r="CW1569" s="32"/>
    </row>
    <row r="1570" spans="15:101" s="26" customFormat="1" x14ac:dyDescent="0.3">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32"/>
      <c r="BN1570" s="32"/>
      <c r="BO1570" s="32"/>
      <c r="BP1570" s="32"/>
      <c r="BQ1570" s="32"/>
      <c r="BR1570" s="32"/>
      <c r="BS1570" s="32"/>
      <c r="BT1570" s="32"/>
      <c r="BU1570" s="32"/>
      <c r="BV1570" s="32"/>
      <c r="BW1570" s="32"/>
      <c r="BX1570" s="32"/>
      <c r="BY1570" s="32"/>
      <c r="BZ1570" s="32"/>
      <c r="CA1570" s="32"/>
      <c r="CB1570" s="32"/>
      <c r="CC1570" s="32"/>
      <c r="CD1570" s="32"/>
      <c r="CE1570" s="32"/>
      <c r="CF1570" s="32"/>
      <c r="CG1570" s="32"/>
      <c r="CH1570" s="32"/>
      <c r="CI1570" s="32"/>
      <c r="CJ1570" s="32"/>
      <c r="CK1570" s="32"/>
      <c r="CL1570" s="32"/>
      <c r="CM1570" s="32"/>
      <c r="CN1570" s="32"/>
      <c r="CO1570" s="32"/>
      <c r="CP1570" s="32"/>
      <c r="CQ1570" s="32"/>
      <c r="CR1570" s="32"/>
      <c r="CS1570" s="32"/>
      <c r="CT1570" s="32"/>
      <c r="CU1570" s="32"/>
      <c r="CV1570" s="32"/>
      <c r="CW1570" s="32"/>
    </row>
    <row r="1571" spans="15:101" s="26" customFormat="1" x14ac:dyDescent="0.3">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c r="CP1571" s="32"/>
      <c r="CQ1571" s="32"/>
      <c r="CR1571" s="32"/>
      <c r="CS1571" s="32"/>
      <c r="CT1571" s="32"/>
      <c r="CU1571" s="32"/>
      <c r="CV1571" s="32"/>
      <c r="CW1571" s="32"/>
    </row>
    <row r="1572" spans="15:101" s="26" customFormat="1" x14ac:dyDescent="0.3">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c r="CP1572" s="32"/>
      <c r="CQ1572" s="32"/>
      <c r="CR1572" s="32"/>
      <c r="CS1572" s="32"/>
      <c r="CT1572" s="32"/>
      <c r="CU1572" s="32"/>
      <c r="CV1572" s="32"/>
      <c r="CW1572" s="32"/>
    </row>
    <row r="1573" spans="15:101" s="26" customFormat="1" x14ac:dyDescent="0.3">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32"/>
      <c r="BN1573" s="32"/>
      <c r="BO1573" s="32"/>
      <c r="BP1573" s="32"/>
      <c r="BQ1573" s="32"/>
      <c r="BR1573" s="32"/>
      <c r="BS1573" s="32"/>
      <c r="BT1573" s="32"/>
      <c r="BU1573" s="32"/>
      <c r="BV1573" s="32"/>
      <c r="BW1573" s="32"/>
      <c r="BX1573" s="32"/>
      <c r="BY1573" s="32"/>
      <c r="BZ1573" s="32"/>
      <c r="CA1573" s="32"/>
      <c r="CB1573" s="32"/>
      <c r="CC1573" s="32"/>
      <c r="CD1573" s="32"/>
      <c r="CE1573" s="32"/>
      <c r="CF1573" s="32"/>
      <c r="CG1573" s="32"/>
      <c r="CH1573" s="32"/>
      <c r="CI1573" s="32"/>
      <c r="CJ1573" s="32"/>
      <c r="CK1573" s="32"/>
      <c r="CL1573" s="32"/>
      <c r="CM1573" s="32"/>
      <c r="CN1573" s="32"/>
      <c r="CO1573" s="32"/>
      <c r="CP1573" s="32"/>
      <c r="CQ1573" s="32"/>
      <c r="CR1573" s="32"/>
      <c r="CS1573" s="32"/>
      <c r="CT1573" s="32"/>
      <c r="CU1573" s="32"/>
      <c r="CV1573" s="32"/>
      <c r="CW1573" s="32"/>
    </row>
    <row r="1574" spans="15:101" s="26" customFormat="1" x14ac:dyDescent="0.3">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row>
    <row r="1575" spans="15:101" s="26" customFormat="1" x14ac:dyDescent="0.3">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32"/>
      <c r="BN1575" s="32"/>
      <c r="BO1575" s="32"/>
      <c r="BP1575" s="32"/>
      <c r="BQ1575" s="32"/>
      <c r="BR1575" s="32"/>
      <c r="BS1575" s="32"/>
      <c r="BT1575" s="32"/>
      <c r="BU1575" s="32"/>
      <c r="BV1575" s="32"/>
      <c r="BW1575" s="32"/>
      <c r="BX1575" s="32"/>
      <c r="BY1575" s="32"/>
      <c r="BZ1575" s="32"/>
      <c r="CA1575" s="32"/>
      <c r="CB1575" s="32"/>
      <c r="CC1575" s="32"/>
      <c r="CD1575" s="32"/>
      <c r="CE1575" s="32"/>
      <c r="CF1575" s="32"/>
      <c r="CG1575" s="32"/>
      <c r="CH1575" s="32"/>
      <c r="CI1575" s="32"/>
      <c r="CJ1575" s="32"/>
      <c r="CK1575" s="32"/>
      <c r="CL1575" s="32"/>
      <c r="CM1575" s="32"/>
      <c r="CN1575" s="32"/>
      <c r="CO1575" s="32"/>
      <c r="CP1575" s="32"/>
      <c r="CQ1575" s="32"/>
      <c r="CR1575" s="32"/>
      <c r="CS1575" s="32"/>
      <c r="CT1575" s="32"/>
      <c r="CU1575" s="32"/>
      <c r="CV1575" s="32"/>
      <c r="CW1575" s="32"/>
    </row>
    <row r="1576" spans="15:101" s="26" customFormat="1" x14ac:dyDescent="0.3">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32"/>
      <c r="BN1576" s="32"/>
      <c r="BO1576" s="32"/>
      <c r="BP1576" s="32"/>
      <c r="BQ1576" s="32"/>
      <c r="BR1576" s="32"/>
      <c r="BS1576" s="32"/>
      <c r="BT1576" s="32"/>
      <c r="BU1576" s="32"/>
      <c r="BV1576" s="32"/>
      <c r="BW1576" s="32"/>
      <c r="BX1576" s="32"/>
      <c r="BY1576" s="32"/>
      <c r="BZ1576" s="32"/>
      <c r="CA1576" s="32"/>
      <c r="CB1576" s="32"/>
      <c r="CC1576" s="32"/>
      <c r="CD1576" s="32"/>
      <c r="CE1576" s="32"/>
      <c r="CF1576" s="32"/>
      <c r="CG1576" s="32"/>
      <c r="CH1576" s="32"/>
      <c r="CI1576" s="32"/>
      <c r="CJ1576" s="32"/>
      <c r="CK1576" s="32"/>
      <c r="CL1576" s="32"/>
      <c r="CM1576" s="32"/>
      <c r="CN1576" s="32"/>
      <c r="CO1576" s="32"/>
      <c r="CP1576" s="32"/>
      <c r="CQ1576" s="32"/>
      <c r="CR1576" s="32"/>
      <c r="CS1576" s="32"/>
      <c r="CT1576" s="32"/>
      <c r="CU1576" s="32"/>
      <c r="CV1576" s="32"/>
      <c r="CW1576" s="32"/>
    </row>
    <row r="1577" spans="15:101" s="26" customFormat="1" x14ac:dyDescent="0.3">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32"/>
      <c r="BN1577" s="32"/>
      <c r="BO1577" s="32"/>
      <c r="BP1577" s="32"/>
      <c r="BQ1577" s="32"/>
      <c r="BR1577" s="32"/>
      <c r="BS1577" s="32"/>
      <c r="BT1577" s="32"/>
      <c r="BU1577" s="32"/>
      <c r="BV1577" s="32"/>
      <c r="BW1577" s="32"/>
      <c r="BX1577" s="32"/>
      <c r="BY1577" s="32"/>
      <c r="BZ1577" s="32"/>
      <c r="CA1577" s="32"/>
      <c r="CB1577" s="32"/>
      <c r="CC1577" s="32"/>
      <c r="CD1577" s="32"/>
      <c r="CE1577" s="32"/>
      <c r="CF1577" s="32"/>
      <c r="CG1577" s="32"/>
      <c r="CH1577" s="32"/>
      <c r="CI1577" s="32"/>
      <c r="CJ1577" s="32"/>
      <c r="CK1577" s="32"/>
      <c r="CL1577" s="32"/>
      <c r="CM1577" s="32"/>
      <c r="CN1577" s="32"/>
      <c r="CO1577" s="32"/>
      <c r="CP1577" s="32"/>
      <c r="CQ1577" s="32"/>
      <c r="CR1577" s="32"/>
      <c r="CS1577" s="32"/>
      <c r="CT1577" s="32"/>
      <c r="CU1577" s="32"/>
      <c r="CV1577" s="32"/>
      <c r="CW1577" s="32"/>
    </row>
    <row r="1578" spans="15:101" s="26" customFormat="1" x14ac:dyDescent="0.3">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32"/>
      <c r="BN1578" s="32"/>
      <c r="BO1578" s="32"/>
      <c r="BP1578" s="32"/>
      <c r="BQ1578" s="32"/>
      <c r="BR1578" s="32"/>
      <c r="BS1578" s="32"/>
      <c r="BT1578" s="32"/>
      <c r="BU1578" s="32"/>
      <c r="BV1578" s="32"/>
      <c r="BW1578" s="32"/>
      <c r="BX1578" s="32"/>
      <c r="BY1578" s="32"/>
      <c r="BZ1578" s="32"/>
      <c r="CA1578" s="32"/>
      <c r="CB1578" s="32"/>
      <c r="CC1578" s="32"/>
      <c r="CD1578" s="32"/>
      <c r="CE1578" s="32"/>
      <c r="CF1578" s="32"/>
      <c r="CG1578" s="32"/>
      <c r="CH1578" s="32"/>
      <c r="CI1578" s="32"/>
      <c r="CJ1578" s="32"/>
      <c r="CK1578" s="32"/>
      <c r="CL1578" s="32"/>
      <c r="CM1578" s="32"/>
      <c r="CN1578" s="32"/>
      <c r="CO1578" s="32"/>
      <c r="CP1578" s="32"/>
      <c r="CQ1578" s="32"/>
      <c r="CR1578" s="32"/>
      <c r="CS1578" s="32"/>
      <c r="CT1578" s="32"/>
      <c r="CU1578" s="32"/>
      <c r="CV1578" s="32"/>
      <c r="CW1578" s="32"/>
    </row>
    <row r="1579" spans="15:101" s="26" customFormat="1" x14ac:dyDescent="0.3">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32"/>
      <c r="BN1579" s="32"/>
      <c r="BO1579" s="32"/>
      <c r="BP1579" s="32"/>
      <c r="BQ1579" s="32"/>
      <c r="BR1579" s="32"/>
      <c r="BS1579" s="32"/>
      <c r="BT1579" s="32"/>
      <c r="BU1579" s="32"/>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row>
    <row r="1580" spans="15:101" s="26" customFormat="1" x14ac:dyDescent="0.3">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32"/>
      <c r="BN1580" s="32"/>
      <c r="BO1580" s="32"/>
      <c r="BP1580" s="32"/>
      <c r="BQ1580" s="32"/>
      <c r="BR1580" s="32"/>
      <c r="BS1580" s="32"/>
      <c r="BT1580" s="32"/>
      <c r="BU1580" s="32"/>
      <c r="BV1580" s="32"/>
      <c r="BW1580" s="32"/>
      <c r="BX1580" s="32"/>
      <c r="BY1580" s="32"/>
      <c r="BZ1580" s="32"/>
      <c r="CA1580" s="32"/>
      <c r="CB1580" s="32"/>
      <c r="CC1580" s="32"/>
      <c r="CD1580" s="32"/>
      <c r="CE1580" s="32"/>
      <c r="CF1580" s="32"/>
      <c r="CG1580" s="32"/>
      <c r="CH1580" s="32"/>
      <c r="CI1580" s="32"/>
      <c r="CJ1580" s="32"/>
      <c r="CK1580" s="32"/>
      <c r="CL1580" s="32"/>
      <c r="CM1580" s="32"/>
      <c r="CN1580" s="32"/>
      <c r="CO1580" s="32"/>
      <c r="CP1580" s="32"/>
      <c r="CQ1580" s="32"/>
      <c r="CR1580" s="32"/>
      <c r="CS1580" s="32"/>
      <c r="CT1580" s="32"/>
      <c r="CU1580" s="32"/>
      <c r="CV1580" s="32"/>
      <c r="CW1580" s="32"/>
    </row>
    <row r="1581" spans="15:101" s="26" customFormat="1" x14ac:dyDescent="0.3">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32"/>
      <c r="BN1581" s="32"/>
      <c r="BO1581" s="32"/>
      <c r="BP1581" s="32"/>
      <c r="BQ1581" s="32"/>
      <c r="BR1581" s="32"/>
      <c r="BS1581" s="32"/>
      <c r="BT1581" s="32"/>
      <c r="BU1581" s="32"/>
      <c r="BV1581" s="32"/>
      <c r="BW1581" s="32"/>
      <c r="BX1581" s="32"/>
      <c r="BY1581" s="32"/>
      <c r="BZ1581" s="32"/>
      <c r="CA1581" s="32"/>
      <c r="CB1581" s="32"/>
      <c r="CC1581" s="32"/>
      <c r="CD1581" s="32"/>
      <c r="CE1581" s="32"/>
      <c r="CF1581" s="32"/>
      <c r="CG1581" s="32"/>
      <c r="CH1581" s="32"/>
      <c r="CI1581" s="32"/>
      <c r="CJ1581" s="32"/>
      <c r="CK1581" s="32"/>
      <c r="CL1581" s="32"/>
      <c r="CM1581" s="32"/>
      <c r="CN1581" s="32"/>
      <c r="CO1581" s="32"/>
      <c r="CP1581" s="32"/>
      <c r="CQ1581" s="32"/>
      <c r="CR1581" s="32"/>
      <c r="CS1581" s="32"/>
      <c r="CT1581" s="32"/>
      <c r="CU1581" s="32"/>
      <c r="CV1581" s="32"/>
      <c r="CW1581" s="32"/>
    </row>
    <row r="1582" spans="15:101" s="26" customFormat="1" x14ac:dyDescent="0.3">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row>
    <row r="1583" spans="15:101" s="26" customFormat="1" x14ac:dyDescent="0.3">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32"/>
      <c r="BN1583" s="32"/>
      <c r="BO1583" s="32"/>
      <c r="BP1583" s="32"/>
      <c r="BQ1583" s="32"/>
      <c r="BR1583" s="32"/>
      <c r="BS1583" s="32"/>
      <c r="BT1583" s="32"/>
      <c r="BU1583" s="32"/>
      <c r="BV1583" s="32"/>
      <c r="BW1583" s="32"/>
      <c r="BX1583" s="32"/>
      <c r="BY1583" s="32"/>
      <c r="BZ1583" s="32"/>
      <c r="CA1583" s="32"/>
      <c r="CB1583" s="32"/>
      <c r="CC1583" s="32"/>
      <c r="CD1583" s="32"/>
      <c r="CE1583" s="32"/>
      <c r="CF1583" s="32"/>
      <c r="CG1583" s="32"/>
      <c r="CH1583" s="32"/>
      <c r="CI1583" s="32"/>
      <c r="CJ1583" s="32"/>
      <c r="CK1583" s="32"/>
      <c r="CL1583" s="32"/>
      <c r="CM1583" s="32"/>
      <c r="CN1583" s="32"/>
      <c r="CO1583" s="32"/>
      <c r="CP1583" s="32"/>
      <c r="CQ1583" s="32"/>
      <c r="CR1583" s="32"/>
      <c r="CS1583" s="32"/>
      <c r="CT1583" s="32"/>
      <c r="CU1583" s="32"/>
      <c r="CV1583" s="32"/>
      <c r="CW1583" s="32"/>
    </row>
    <row r="1584" spans="15:101" s="26" customFormat="1" x14ac:dyDescent="0.3">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32"/>
      <c r="BN1584" s="32"/>
      <c r="BO1584" s="32"/>
      <c r="BP1584" s="32"/>
      <c r="BQ1584" s="32"/>
      <c r="BR1584" s="32"/>
      <c r="BS1584" s="32"/>
      <c r="BT1584" s="32"/>
      <c r="BU1584" s="32"/>
      <c r="BV1584" s="32"/>
      <c r="BW1584" s="32"/>
      <c r="BX1584" s="32"/>
      <c r="BY1584" s="32"/>
      <c r="BZ1584" s="32"/>
      <c r="CA1584" s="32"/>
      <c r="CB1584" s="32"/>
      <c r="CC1584" s="32"/>
      <c r="CD1584" s="32"/>
      <c r="CE1584" s="32"/>
      <c r="CF1584" s="32"/>
      <c r="CG1584" s="32"/>
      <c r="CH1584" s="32"/>
      <c r="CI1584" s="32"/>
      <c r="CJ1584" s="32"/>
      <c r="CK1584" s="32"/>
      <c r="CL1584" s="32"/>
      <c r="CM1584" s="32"/>
      <c r="CN1584" s="32"/>
      <c r="CO1584" s="32"/>
      <c r="CP1584" s="32"/>
      <c r="CQ1584" s="32"/>
      <c r="CR1584" s="32"/>
      <c r="CS1584" s="32"/>
      <c r="CT1584" s="32"/>
      <c r="CU1584" s="32"/>
      <c r="CV1584" s="32"/>
      <c r="CW1584" s="32"/>
    </row>
    <row r="1585" spans="15:101" s="26" customFormat="1" x14ac:dyDescent="0.3">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32"/>
      <c r="BN1585" s="32"/>
      <c r="BO1585" s="32"/>
      <c r="BP1585" s="32"/>
      <c r="BQ1585" s="32"/>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row>
    <row r="1586" spans="15:101" s="26" customFormat="1" x14ac:dyDescent="0.3">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32"/>
      <c r="BN1586" s="32"/>
      <c r="BO1586" s="32"/>
      <c r="BP1586" s="32"/>
      <c r="BQ1586" s="32"/>
      <c r="BR1586" s="32"/>
      <c r="BS1586" s="32"/>
      <c r="BT1586" s="32"/>
      <c r="BU1586" s="32"/>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row>
    <row r="1587" spans="15:101" s="26" customFormat="1" x14ac:dyDescent="0.3">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32"/>
      <c r="BN1587" s="32"/>
      <c r="BO1587" s="32"/>
      <c r="BP1587" s="32"/>
      <c r="BQ1587" s="32"/>
      <c r="BR1587" s="32"/>
      <c r="BS1587" s="32"/>
      <c r="BT1587" s="32"/>
      <c r="BU1587" s="32"/>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row>
    <row r="1588" spans="15:101" s="26" customFormat="1" x14ac:dyDescent="0.3">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32"/>
      <c r="BN1588" s="32"/>
      <c r="BO1588" s="32"/>
      <c r="BP1588" s="32"/>
      <c r="BQ1588" s="32"/>
      <c r="BR1588" s="32"/>
      <c r="BS1588" s="32"/>
      <c r="BT1588" s="32"/>
      <c r="BU1588" s="32"/>
      <c r="BV1588" s="32"/>
      <c r="BW1588" s="32"/>
      <c r="BX1588" s="32"/>
      <c r="BY1588" s="32"/>
      <c r="BZ1588" s="32"/>
      <c r="CA1588" s="32"/>
      <c r="CB1588" s="32"/>
      <c r="CC1588" s="32"/>
      <c r="CD1588" s="32"/>
      <c r="CE1588" s="32"/>
      <c r="CF1588" s="32"/>
      <c r="CG1588" s="32"/>
      <c r="CH1588" s="32"/>
      <c r="CI1588" s="32"/>
      <c r="CJ1588" s="32"/>
      <c r="CK1588" s="32"/>
      <c r="CL1588" s="32"/>
      <c r="CM1588" s="32"/>
      <c r="CN1588" s="32"/>
      <c r="CO1588" s="32"/>
      <c r="CP1588" s="32"/>
      <c r="CQ1588" s="32"/>
      <c r="CR1588" s="32"/>
      <c r="CS1588" s="32"/>
      <c r="CT1588" s="32"/>
      <c r="CU1588" s="32"/>
      <c r="CV1588" s="32"/>
      <c r="CW1588" s="32"/>
    </row>
    <row r="1589" spans="15:101" s="26" customFormat="1" x14ac:dyDescent="0.3">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c r="CP1589" s="32"/>
      <c r="CQ1589" s="32"/>
      <c r="CR1589" s="32"/>
      <c r="CS1589" s="32"/>
      <c r="CT1589" s="32"/>
      <c r="CU1589" s="32"/>
      <c r="CV1589" s="32"/>
      <c r="CW1589" s="32"/>
    </row>
    <row r="1590" spans="15:101" s="26" customFormat="1" x14ac:dyDescent="0.3">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row>
    <row r="1591" spans="15:101" s="26" customFormat="1" x14ac:dyDescent="0.3">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32"/>
      <c r="BN1591" s="32"/>
      <c r="BO1591" s="32"/>
      <c r="BP1591" s="32"/>
      <c r="BQ1591" s="32"/>
      <c r="BR1591" s="32"/>
      <c r="BS1591" s="32"/>
      <c r="BT1591" s="32"/>
      <c r="BU1591" s="32"/>
      <c r="BV1591" s="32"/>
      <c r="BW1591" s="32"/>
      <c r="BX1591" s="32"/>
      <c r="BY1591" s="32"/>
      <c r="BZ1591" s="32"/>
      <c r="CA1591" s="32"/>
      <c r="CB1591" s="32"/>
      <c r="CC1591" s="32"/>
      <c r="CD1591" s="32"/>
      <c r="CE1591" s="32"/>
      <c r="CF1591" s="32"/>
      <c r="CG1591" s="32"/>
      <c r="CH1591" s="32"/>
      <c r="CI1591" s="32"/>
      <c r="CJ1591" s="32"/>
      <c r="CK1591" s="32"/>
      <c r="CL1591" s="32"/>
      <c r="CM1591" s="32"/>
      <c r="CN1591" s="32"/>
      <c r="CO1591" s="32"/>
      <c r="CP1591" s="32"/>
      <c r="CQ1591" s="32"/>
      <c r="CR1591" s="32"/>
      <c r="CS1591" s="32"/>
      <c r="CT1591" s="32"/>
      <c r="CU1591" s="32"/>
      <c r="CV1591" s="32"/>
      <c r="CW1591" s="32"/>
    </row>
    <row r="1592" spans="15:101" s="26" customFormat="1" x14ac:dyDescent="0.3">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32"/>
      <c r="BN1592" s="32"/>
      <c r="BO1592" s="32"/>
      <c r="BP1592" s="32"/>
      <c r="BQ1592" s="32"/>
      <c r="BR1592" s="32"/>
      <c r="BS1592" s="32"/>
      <c r="BT1592" s="32"/>
      <c r="BU1592" s="32"/>
      <c r="BV1592" s="32"/>
      <c r="BW1592" s="32"/>
      <c r="BX1592" s="32"/>
      <c r="BY1592" s="32"/>
      <c r="BZ1592" s="32"/>
      <c r="CA1592" s="32"/>
      <c r="CB1592" s="32"/>
      <c r="CC1592" s="32"/>
      <c r="CD1592" s="32"/>
      <c r="CE1592" s="32"/>
      <c r="CF1592" s="32"/>
      <c r="CG1592" s="32"/>
      <c r="CH1592" s="32"/>
      <c r="CI1592" s="32"/>
      <c r="CJ1592" s="32"/>
      <c r="CK1592" s="32"/>
      <c r="CL1592" s="32"/>
      <c r="CM1592" s="32"/>
      <c r="CN1592" s="32"/>
      <c r="CO1592" s="32"/>
      <c r="CP1592" s="32"/>
      <c r="CQ1592" s="32"/>
      <c r="CR1592" s="32"/>
      <c r="CS1592" s="32"/>
      <c r="CT1592" s="32"/>
      <c r="CU1592" s="32"/>
      <c r="CV1592" s="32"/>
      <c r="CW1592" s="32"/>
    </row>
    <row r="1593" spans="15:101" s="26" customFormat="1" x14ac:dyDescent="0.3">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32"/>
      <c r="BN1593" s="32"/>
      <c r="BO1593" s="32"/>
      <c r="BP1593" s="32"/>
      <c r="BQ1593" s="32"/>
      <c r="BR1593" s="32"/>
      <c r="BS1593" s="32"/>
      <c r="BT1593" s="32"/>
      <c r="BU1593" s="32"/>
      <c r="BV1593" s="32"/>
      <c r="BW1593" s="32"/>
      <c r="BX1593" s="32"/>
      <c r="BY1593" s="32"/>
      <c r="BZ1593" s="32"/>
      <c r="CA1593" s="32"/>
      <c r="CB1593" s="32"/>
      <c r="CC1593" s="32"/>
      <c r="CD1593" s="32"/>
      <c r="CE1593" s="32"/>
      <c r="CF1593" s="32"/>
      <c r="CG1593" s="32"/>
      <c r="CH1593" s="32"/>
      <c r="CI1593" s="32"/>
      <c r="CJ1593" s="32"/>
      <c r="CK1593" s="32"/>
      <c r="CL1593" s="32"/>
      <c r="CM1593" s="32"/>
      <c r="CN1593" s="32"/>
      <c r="CO1593" s="32"/>
      <c r="CP1593" s="32"/>
      <c r="CQ1593" s="32"/>
      <c r="CR1593" s="32"/>
      <c r="CS1593" s="32"/>
      <c r="CT1593" s="32"/>
      <c r="CU1593" s="32"/>
      <c r="CV1593" s="32"/>
      <c r="CW1593" s="32"/>
    </row>
    <row r="1594" spans="15:101" s="26" customFormat="1" x14ac:dyDescent="0.3">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32"/>
      <c r="BN1594" s="32"/>
      <c r="BO1594" s="32"/>
      <c r="BP1594" s="32"/>
      <c r="BQ1594" s="32"/>
      <c r="BR1594" s="32"/>
      <c r="BS1594" s="32"/>
      <c r="BT1594" s="32"/>
      <c r="BU1594" s="32"/>
      <c r="BV1594" s="32"/>
      <c r="BW1594" s="32"/>
      <c r="BX1594" s="32"/>
      <c r="BY1594" s="32"/>
      <c r="BZ1594" s="32"/>
      <c r="CA1594" s="32"/>
      <c r="CB1594" s="32"/>
      <c r="CC1594" s="32"/>
      <c r="CD1594" s="32"/>
      <c r="CE1594" s="32"/>
      <c r="CF1594" s="32"/>
      <c r="CG1594" s="32"/>
      <c r="CH1594" s="32"/>
      <c r="CI1594" s="32"/>
      <c r="CJ1594" s="32"/>
      <c r="CK1594" s="32"/>
      <c r="CL1594" s="32"/>
      <c r="CM1594" s="32"/>
      <c r="CN1594" s="32"/>
      <c r="CO1594" s="32"/>
      <c r="CP1594" s="32"/>
      <c r="CQ1594" s="32"/>
      <c r="CR1594" s="32"/>
      <c r="CS1594" s="32"/>
      <c r="CT1594" s="32"/>
      <c r="CU1594" s="32"/>
      <c r="CV1594" s="32"/>
      <c r="CW1594" s="32"/>
    </row>
    <row r="1595" spans="15:101" s="26" customFormat="1" x14ac:dyDescent="0.3">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32"/>
      <c r="BN1595" s="32"/>
      <c r="BO1595" s="32"/>
      <c r="BP1595" s="32"/>
      <c r="BQ1595" s="32"/>
      <c r="BR1595" s="32"/>
      <c r="BS1595" s="32"/>
      <c r="BT1595" s="32"/>
      <c r="BU1595" s="32"/>
      <c r="BV1595" s="32"/>
      <c r="BW1595" s="32"/>
      <c r="BX1595" s="32"/>
      <c r="BY1595" s="32"/>
      <c r="BZ1595" s="32"/>
      <c r="CA1595" s="32"/>
      <c r="CB1595" s="32"/>
      <c r="CC1595" s="32"/>
      <c r="CD1595" s="32"/>
      <c r="CE1595" s="32"/>
      <c r="CF1595" s="32"/>
      <c r="CG1595" s="32"/>
      <c r="CH1595" s="32"/>
      <c r="CI1595" s="32"/>
      <c r="CJ1595" s="32"/>
      <c r="CK1595" s="32"/>
      <c r="CL1595" s="32"/>
      <c r="CM1595" s="32"/>
      <c r="CN1595" s="32"/>
      <c r="CO1595" s="32"/>
      <c r="CP1595" s="32"/>
      <c r="CQ1595" s="32"/>
      <c r="CR1595" s="32"/>
      <c r="CS1595" s="32"/>
      <c r="CT1595" s="32"/>
      <c r="CU1595" s="32"/>
      <c r="CV1595" s="32"/>
      <c r="CW1595" s="32"/>
    </row>
    <row r="1596" spans="15:101" s="26" customFormat="1" x14ac:dyDescent="0.3">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32"/>
      <c r="BN1596" s="32"/>
      <c r="BO1596" s="32"/>
      <c r="BP1596" s="32"/>
      <c r="BQ1596" s="32"/>
      <c r="BR1596" s="32"/>
      <c r="BS1596" s="32"/>
      <c r="BT1596" s="32"/>
      <c r="BU1596" s="32"/>
      <c r="BV1596" s="32"/>
      <c r="BW1596" s="32"/>
      <c r="BX1596" s="32"/>
      <c r="BY1596" s="32"/>
      <c r="BZ1596" s="32"/>
      <c r="CA1596" s="32"/>
      <c r="CB1596" s="32"/>
      <c r="CC1596" s="32"/>
      <c r="CD1596" s="32"/>
      <c r="CE1596" s="32"/>
      <c r="CF1596" s="32"/>
      <c r="CG1596" s="32"/>
      <c r="CH1596" s="32"/>
      <c r="CI1596" s="32"/>
      <c r="CJ1596" s="32"/>
      <c r="CK1596" s="32"/>
      <c r="CL1596" s="32"/>
      <c r="CM1596" s="32"/>
      <c r="CN1596" s="32"/>
      <c r="CO1596" s="32"/>
      <c r="CP1596" s="32"/>
      <c r="CQ1596" s="32"/>
      <c r="CR1596" s="32"/>
      <c r="CS1596" s="32"/>
      <c r="CT1596" s="32"/>
      <c r="CU1596" s="32"/>
      <c r="CV1596" s="32"/>
      <c r="CW1596" s="32"/>
    </row>
    <row r="1597" spans="15:101" s="26" customFormat="1" x14ac:dyDescent="0.3">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32"/>
      <c r="BN1597" s="32"/>
      <c r="BO1597" s="32"/>
      <c r="BP1597" s="32"/>
      <c r="BQ1597" s="32"/>
      <c r="BR1597" s="32"/>
      <c r="BS1597" s="32"/>
      <c r="BT1597" s="32"/>
      <c r="BU1597" s="32"/>
      <c r="BV1597" s="32"/>
      <c r="BW1597" s="32"/>
      <c r="BX1597" s="32"/>
      <c r="BY1597" s="32"/>
      <c r="BZ1597" s="32"/>
      <c r="CA1597" s="32"/>
      <c r="CB1597" s="32"/>
      <c r="CC1597" s="32"/>
      <c r="CD1597" s="32"/>
      <c r="CE1597" s="32"/>
      <c r="CF1597" s="32"/>
      <c r="CG1597" s="32"/>
      <c r="CH1597" s="32"/>
      <c r="CI1597" s="32"/>
      <c r="CJ1597" s="32"/>
      <c r="CK1597" s="32"/>
      <c r="CL1597" s="32"/>
      <c r="CM1597" s="32"/>
      <c r="CN1597" s="32"/>
      <c r="CO1597" s="32"/>
      <c r="CP1597" s="32"/>
      <c r="CQ1597" s="32"/>
      <c r="CR1597" s="32"/>
      <c r="CS1597" s="32"/>
      <c r="CT1597" s="32"/>
      <c r="CU1597" s="32"/>
      <c r="CV1597" s="32"/>
      <c r="CW1597" s="32"/>
    </row>
    <row r="1598" spans="15:101" s="26" customFormat="1" x14ac:dyDescent="0.3">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row>
    <row r="1599" spans="15:101" s="26" customFormat="1" x14ac:dyDescent="0.3">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c r="CP1599" s="32"/>
      <c r="CQ1599" s="32"/>
      <c r="CR1599" s="32"/>
      <c r="CS1599" s="32"/>
      <c r="CT1599" s="32"/>
      <c r="CU1599" s="32"/>
      <c r="CV1599" s="32"/>
      <c r="CW1599" s="32"/>
    </row>
    <row r="1600" spans="15:101" s="26" customFormat="1" x14ac:dyDescent="0.3">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32"/>
      <c r="BN1600" s="32"/>
      <c r="BO1600" s="32"/>
      <c r="BP1600" s="32"/>
      <c r="BQ1600" s="32"/>
      <c r="BR1600" s="32"/>
      <c r="BS1600" s="32"/>
      <c r="BT1600" s="32"/>
      <c r="BU1600" s="32"/>
      <c r="BV1600" s="32"/>
      <c r="BW1600" s="32"/>
      <c r="BX1600" s="32"/>
      <c r="BY1600" s="32"/>
      <c r="BZ1600" s="32"/>
      <c r="CA1600" s="32"/>
      <c r="CB1600" s="32"/>
      <c r="CC1600" s="32"/>
      <c r="CD1600" s="32"/>
      <c r="CE1600" s="32"/>
      <c r="CF1600" s="32"/>
      <c r="CG1600" s="32"/>
      <c r="CH1600" s="32"/>
      <c r="CI1600" s="32"/>
      <c r="CJ1600" s="32"/>
      <c r="CK1600" s="32"/>
      <c r="CL1600" s="32"/>
      <c r="CM1600" s="32"/>
      <c r="CN1600" s="32"/>
      <c r="CO1600" s="32"/>
      <c r="CP1600" s="32"/>
      <c r="CQ1600" s="32"/>
      <c r="CR1600" s="32"/>
      <c r="CS1600" s="32"/>
      <c r="CT1600" s="32"/>
      <c r="CU1600" s="32"/>
      <c r="CV1600" s="32"/>
      <c r="CW1600" s="32"/>
    </row>
    <row r="1601" spans="15:101" s="26" customFormat="1" x14ac:dyDescent="0.3">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32"/>
      <c r="BN1601" s="32"/>
      <c r="BO1601" s="32"/>
      <c r="BP1601" s="32"/>
      <c r="BQ1601" s="32"/>
      <c r="BR1601" s="32"/>
      <c r="BS1601" s="32"/>
      <c r="BT1601" s="32"/>
      <c r="BU1601" s="32"/>
      <c r="BV1601" s="32"/>
      <c r="BW1601" s="32"/>
      <c r="BX1601" s="32"/>
      <c r="BY1601" s="32"/>
      <c r="BZ1601" s="32"/>
      <c r="CA1601" s="32"/>
      <c r="CB1601" s="32"/>
      <c r="CC1601" s="32"/>
      <c r="CD1601" s="32"/>
      <c r="CE1601" s="32"/>
      <c r="CF1601" s="32"/>
      <c r="CG1601" s="32"/>
      <c r="CH1601" s="32"/>
      <c r="CI1601" s="32"/>
      <c r="CJ1601" s="32"/>
      <c r="CK1601" s="32"/>
      <c r="CL1601" s="32"/>
      <c r="CM1601" s="32"/>
      <c r="CN1601" s="32"/>
      <c r="CO1601" s="32"/>
      <c r="CP1601" s="32"/>
      <c r="CQ1601" s="32"/>
      <c r="CR1601" s="32"/>
      <c r="CS1601" s="32"/>
      <c r="CT1601" s="32"/>
      <c r="CU1601" s="32"/>
      <c r="CV1601" s="32"/>
      <c r="CW1601" s="32"/>
    </row>
    <row r="1602" spans="15:101" s="26" customFormat="1" x14ac:dyDescent="0.3">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32"/>
      <c r="BN1602" s="32"/>
      <c r="BO1602" s="32"/>
      <c r="BP1602" s="32"/>
      <c r="BQ1602" s="32"/>
      <c r="BR1602" s="32"/>
      <c r="BS1602" s="32"/>
      <c r="BT1602" s="32"/>
      <c r="BU1602" s="32"/>
      <c r="BV1602" s="32"/>
      <c r="BW1602" s="32"/>
      <c r="BX1602" s="32"/>
      <c r="BY1602" s="32"/>
      <c r="BZ1602" s="32"/>
      <c r="CA1602" s="32"/>
      <c r="CB1602" s="32"/>
      <c r="CC1602" s="32"/>
      <c r="CD1602" s="32"/>
      <c r="CE1602" s="32"/>
      <c r="CF1602" s="32"/>
      <c r="CG1602" s="32"/>
      <c r="CH1602" s="32"/>
      <c r="CI1602" s="32"/>
      <c r="CJ1602" s="32"/>
      <c r="CK1602" s="32"/>
      <c r="CL1602" s="32"/>
      <c r="CM1602" s="32"/>
      <c r="CN1602" s="32"/>
      <c r="CO1602" s="32"/>
      <c r="CP1602" s="32"/>
      <c r="CQ1602" s="32"/>
      <c r="CR1602" s="32"/>
      <c r="CS1602" s="32"/>
      <c r="CT1602" s="32"/>
      <c r="CU1602" s="32"/>
      <c r="CV1602" s="32"/>
      <c r="CW1602" s="32"/>
    </row>
    <row r="1603" spans="15:101" s="26" customFormat="1" x14ac:dyDescent="0.3">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32"/>
      <c r="BN1603" s="32"/>
      <c r="BO1603" s="32"/>
      <c r="BP1603" s="32"/>
      <c r="BQ1603" s="32"/>
      <c r="BR1603" s="32"/>
      <c r="BS1603" s="32"/>
      <c r="BT1603" s="32"/>
      <c r="BU1603" s="32"/>
      <c r="BV1603" s="32"/>
      <c r="BW1603" s="32"/>
      <c r="BX1603" s="32"/>
      <c r="BY1603" s="32"/>
      <c r="BZ1603" s="32"/>
      <c r="CA1603" s="32"/>
      <c r="CB1603" s="32"/>
      <c r="CC1603" s="32"/>
      <c r="CD1603" s="32"/>
      <c r="CE1603" s="32"/>
      <c r="CF1603" s="32"/>
      <c r="CG1603" s="32"/>
      <c r="CH1603" s="32"/>
      <c r="CI1603" s="32"/>
      <c r="CJ1603" s="32"/>
      <c r="CK1603" s="32"/>
      <c r="CL1603" s="32"/>
      <c r="CM1603" s="32"/>
      <c r="CN1603" s="32"/>
      <c r="CO1603" s="32"/>
      <c r="CP1603" s="32"/>
      <c r="CQ1603" s="32"/>
      <c r="CR1603" s="32"/>
      <c r="CS1603" s="32"/>
      <c r="CT1603" s="32"/>
      <c r="CU1603" s="32"/>
      <c r="CV1603" s="32"/>
      <c r="CW1603" s="32"/>
    </row>
    <row r="1604" spans="15:101" s="26" customFormat="1" x14ac:dyDescent="0.3">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32"/>
      <c r="BN1604" s="32"/>
      <c r="BO1604" s="32"/>
      <c r="BP1604" s="32"/>
      <c r="BQ1604" s="32"/>
      <c r="BR1604" s="32"/>
      <c r="BS1604" s="32"/>
      <c r="BT1604" s="32"/>
      <c r="BU1604" s="32"/>
      <c r="BV1604" s="32"/>
      <c r="BW1604" s="32"/>
      <c r="BX1604" s="32"/>
      <c r="BY1604" s="32"/>
      <c r="BZ1604" s="32"/>
      <c r="CA1604" s="32"/>
      <c r="CB1604" s="32"/>
      <c r="CC1604" s="32"/>
      <c r="CD1604" s="32"/>
      <c r="CE1604" s="32"/>
      <c r="CF1604" s="32"/>
      <c r="CG1604" s="32"/>
      <c r="CH1604" s="32"/>
      <c r="CI1604" s="32"/>
      <c r="CJ1604" s="32"/>
      <c r="CK1604" s="32"/>
      <c r="CL1604" s="32"/>
      <c r="CM1604" s="32"/>
      <c r="CN1604" s="32"/>
      <c r="CO1604" s="32"/>
      <c r="CP1604" s="32"/>
      <c r="CQ1604" s="32"/>
      <c r="CR1604" s="32"/>
      <c r="CS1604" s="32"/>
      <c r="CT1604" s="32"/>
      <c r="CU1604" s="32"/>
      <c r="CV1604" s="32"/>
      <c r="CW1604" s="32"/>
    </row>
    <row r="1605" spans="15:101" s="26" customFormat="1" x14ac:dyDescent="0.3">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32"/>
      <c r="BN1605" s="32"/>
      <c r="BO1605" s="32"/>
      <c r="BP1605" s="32"/>
      <c r="BQ1605" s="32"/>
      <c r="BR1605" s="32"/>
      <c r="BS1605" s="32"/>
      <c r="BT1605" s="32"/>
      <c r="BU1605" s="32"/>
      <c r="BV1605" s="32"/>
      <c r="BW1605" s="32"/>
      <c r="BX1605" s="32"/>
      <c r="BY1605" s="32"/>
      <c r="BZ1605" s="32"/>
      <c r="CA1605" s="32"/>
      <c r="CB1605" s="32"/>
      <c r="CC1605" s="32"/>
      <c r="CD1605" s="32"/>
      <c r="CE1605" s="32"/>
      <c r="CF1605" s="32"/>
      <c r="CG1605" s="32"/>
      <c r="CH1605" s="32"/>
      <c r="CI1605" s="32"/>
      <c r="CJ1605" s="32"/>
      <c r="CK1605" s="32"/>
      <c r="CL1605" s="32"/>
      <c r="CM1605" s="32"/>
      <c r="CN1605" s="32"/>
      <c r="CO1605" s="32"/>
      <c r="CP1605" s="32"/>
      <c r="CQ1605" s="32"/>
      <c r="CR1605" s="32"/>
      <c r="CS1605" s="32"/>
      <c r="CT1605" s="32"/>
      <c r="CU1605" s="32"/>
      <c r="CV1605" s="32"/>
      <c r="CW1605" s="32"/>
    </row>
    <row r="1606" spans="15:101" s="26" customFormat="1" x14ac:dyDescent="0.3">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row>
    <row r="1607" spans="15:101" s="26" customFormat="1" x14ac:dyDescent="0.3">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32"/>
      <c r="BN1607" s="32"/>
      <c r="BO1607" s="32"/>
      <c r="BP1607" s="32"/>
      <c r="BQ1607" s="32"/>
      <c r="BR1607" s="32"/>
      <c r="BS1607" s="32"/>
      <c r="BT1607" s="32"/>
      <c r="BU1607" s="32"/>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row>
    <row r="1608" spans="15:101" s="26" customFormat="1" x14ac:dyDescent="0.3">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32"/>
      <c r="BN1608" s="32"/>
      <c r="BO1608" s="32"/>
      <c r="BP1608" s="32"/>
      <c r="BQ1608" s="32"/>
      <c r="BR1608" s="32"/>
      <c r="BS1608" s="32"/>
      <c r="BT1608" s="32"/>
      <c r="BU1608" s="32"/>
      <c r="BV1608" s="32"/>
      <c r="BW1608" s="32"/>
      <c r="BX1608" s="32"/>
      <c r="BY1608" s="32"/>
      <c r="BZ1608" s="32"/>
      <c r="CA1608" s="32"/>
      <c r="CB1608" s="32"/>
      <c r="CC1608" s="32"/>
      <c r="CD1608" s="32"/>
      <c r="CE1608" s="32"/>
      <c r="CF1608" s="32"/>
      <c r="CG1608" s="32"/>
      <c r="CH1608" s="32"/>
      <c r="CI1608" s="32"/>
      <c r="CJ1608" s="32"/>
      <c r="CK1608" s="32"/>
      <c r="CL1608" s="32"/>
      <c r="CM1608" s="32"/>
      <c r="CN1608" s="32"/>
      <c r="CO1608" s="32"/>
      <c r="CP1608" s="32"/>
      <c r="CQ1608" s="32"/>
      <c r="CR1608" s="32"/>
      <c r="CS1608" s="32"/>
      <c r="CT1608" s="32"/>
      <c r="CU1608" s="32"/>
      <c r="CV1608" s="32"/>
      <c r="CW1608" s="32"/>
    </row>
    <row r="1609" spans="15:101" s="26" customFormat="1" x14ac:dyDescent="0.3">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32"/>
      <c r="BN1609" s="32"/>
      <c r="BO1609" s="32"/>
      <c r="BP1609" s="32"/>
      <c r="BQ1609" s="32"/>
      <c r="BR1609" s="32"/>
      <c r="BS1609" s="32"/>
      <c r="BT1609" s="32"/>
      <c r="BU1609" s="32"/>
      <c r="BV1609" s="32"/>
      <c r="BW1609" s="32"/>
      <c r="BX1609" s="32"/>
      <c r="BY1609" s="32"/>
      <c r="BZ1609" s="32"/>
      <c r="CA1609" s="32"/>
      <c r="CB1609" s="32"/>
      <c r="CC1609" s="32"/>
      <c r="CD1609" s="32"/>
      <c r="CE1609" s="32"/>
      <c r="CF1609" s="32"/>
      <c r="CG1609" s="32"/>
      <c r="CH1609" s="32"/>
      <c r="CI1609" s="32"/>
      <c r="CJ1609" s="32"/>
      <c r="CK1609" s="32"/>
      <c r="CL1609" s="32"/>
      <c r="CM1609" s="32"/>
      <c r="CN1609" s="32"/>
      <c r="CO1609" s="32"/>
      <c r="CP1609" s="32"/>
      <c r="CQ1609" s="32"/>
      <c r="CR1609" s="32"/>
      <c r="CS1609" s="32"/>
      <c r="CT1609" s="32"/>
      <c r="CU1609" s="32"/>
      <c r="CV1609" s="32"/>
      <c r="CW1609" s="32"/>
    </row>
    <row r="1610" spans="15:101" s="26" customFormat="1" x14ac:dyDescent="0.3">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32"/>
      <c r="BN1610" s="32"/>
      <c r="BO1610" s="32"/>
      <c r="BP1610" s="32"/>
      <c r="BQ1610" s="32"/>
      <c r="BR1610" s="32"/>
      <c r="BS1610" s="32"/>
      <c r="BT1610" s="32"/>
      <c r="BU1610" s="32"/>
      <c r="BV1610" s="32"/>
      <c r="BW1610" s="32"/>
      <c r="BX1610" s="32"/>
      <c r="BY1610" s="32"/>
      <c r="BZ1610" s="32"/>
      <c r="CA1610" s="32"/>
      <c r="CB1610" s="32"/>
      <c r="CC1610" s="32"/>
      <c r="CD1610" s="32"/>
      <c r="CE1610" s="32"/>
      <c r="CF1610" s="32"/>
      <c r="CG1610" s="32"/>
      <c r="CH1610" s="32"/>
      <c r="CI1610" s="32"/>
      <c r="CJ1610" s="32"/>
      <c r="CK1610" s="32"/>
      <c r="CL1610" s="32"/>
      <c r="CM1610" s="32"/>
      <c r="CN1610" s="32"/>
      <c r="CO1610" s="32"/>
      <c r="CP1610" s="32"/>
      <c r="CQ1610" s="32"/>
      <c r="CR1610" s="32"/>
      <c r="CS1610" s="32"/>
      <c r="CT1610" s="32"/>
      <c r="CU1610" s="32"/>
      <c r="CV1610" s="32"/>
      <c r="CW1610" s="32"/>
    </row>
    <row r="1611" spans="15:101" s="26" customFormat="1" x14ac:dyDescent="0.3">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32"/>
      <c r="BN1611" s="32"/>
      <c r="BO1611" s="32"/>
      <c r="BP1611" s="32"/>
      <c r="BQ1611" s="32"/>
      <c r="BR1611" s="32"/>
      <c r="BS1611" s="32"/>
      <c r="BT1611" s="32"/>
      <c r="BU1611" s="32"/>
      <c r="BV1611" s="32"/>
      <c r="BW1611" s="32"/>
      <c r="BX1611" s="32"/>
      <c r="BY1611" s="32"/>
      <c r="BZ1611" s="32"/>
      <c r="CA1611" s="32"/>
      <c r="CB1611" s="32"/>
      <c r="CC1611" s="32"/>
      <c r="CD1611" s="32"/>
      <c r="CE1611" s="32"/>
      <c r="CF1611" s="32"/>
      <c r="CG1611" s="32"/>
      <c r="CH1611" s="32"/>
      <c r="CI1611" s="32"/>
      <c r="CJ1611" s="32"/>
      <c r="CK1611" s="32"/>
      <c r="CL1611" s="32"/>
      <c r="CM1611" s="32"/>
      <c r="CN1611" s="32"/>
      <c r="CO1611" s="32"/>
      <c r="CP1611" s="32"/>
      <c r="CQ1611" s="32"/>
      <c r="CR1611" s="32"/>
      <c r="CS1611" s="32"/>
      <c r="CT1611" s="32"/>
      <c r="CU1611" s="32"/>
      <c r="CV1611" s="32"/>
      <c r="CW1611" s="32"/>
    </row>
    <row r="1612" spans="15:101" s="26" customFormat="1" x14ac:dyDescent="0.3">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32"/>
      <c r="BN1612" s="32"/>
      <c r="BO1612" s="32"/>
      <c r="BP1612" s="32"/>
      <c r="BQ1612" s="32"/>
      <c r="BR1612" s="32"/>
      <c r="BS1612" s="32"/>
      <c r="BT1612" s="32"/>
      <c r="BU1612" s="32"/>
      <c r="BV1612" s="32"/>
      <c r="BW1612" s="32"/>
      <c r="BX1612" s="32"/>
      <c r="BY1612" s="32"/>
      <c r="BZ1612" s="32"/>
      <c r="CA1612" s="32"/>
      <c r="CB1612" s="32"/>
      <c r="CC1612" s="32"/>
      <c r="CD1612" s="32"/>
      <c r="CE1612" s="32"/>
      <c r="CF1612" s="32"/>
      <c r="CG1612" s="32"/>
      <c r="CH1612" s="32"/>
      <c r="CI1612" s="32"/>
      <c r="CJ1612" s="32"/>
      <c r="CK1612" s="32"/>
      <c r="CL1612" s="32"/>
      <c r="CM1612" s="32"/>
      <c r="CN1612" s="32"/>
      <c r="CO1612" s="32"/>
      <c r="CP1612" s="32"/>
      <c r="CQ1612" s="32"/>
      <c r="CR1612" s="32"/>
      <c r="CS1612" s="32"/>
      <c r="CT1612" s="32"/>
      <c r="CU1612" s="32"/>
      <c r="CV1612" s="32"/>
      <c r="CW1612" s="32"/>
    </row>
    <row r="1613" spans="15:101" s="26" customFormat="1" x14ac:dyDescent="0.3">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32"/>
      <c r="BN1613" s="32"/>
      <c r="BO1613" s="32"/>
      <c r="BP1613" s="32"/>
      <c r="BQ1613" s="32"/>
      <c r="BR1613" s="32"/>
      <c r="BS1613" s="32"/>
      <c r="BT1613" s="32"/>
      <c r="BU1613" s="32"/>
      <c r="BV1613" s="32"/>
      <c r="BW1613" s="32"/>
      <c r="BX1613" s="32"/>
      <c r="BY1613" s="32"/>
      <c r="BZ1613" s="32"/>
      <c r="CA1613" s="32"/>
      <c r="CB1613" s="32"/>
      <c r="CC1613" s="32"/>
      <c r="CD1613" s="32"/>
      <c r="CE1613" s="32"/>
      <c r="CF1613" s="32"/>
      <c r="CG1613" s="32"/>
      <c r="CH1613" s="32"/>
      <c r="CI1613" s="32"/>
      <c r="CJ1613" s="32"/>
      <c r="CK1613" s="32"/>
      <c r="CL1613" s="32"/>
      <c r="CM1613" s="32"/>
      <c r="CN1613" s="32"/>
      <c r="CO1613" s="32"/>
      <c r="CP1613" s="32"/>
      <c r="CQ1613" s="32"/>
      <c r="CR1613" s="32"/>
      <c r="CS1613" s="32"/>
      <c r="CT1613" s="32"/>
      <c r="CU1613" s="32"/>
      <c r="CV1613" s="32"/>
      <c r="CW1613" s="32"/>
    </row>
    <row r="1614" spans="15:101" s="26" customFormat="1" x14ac:dyDescent="0.3">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row>
    <row r="1615" spans="15:101" s="26" customFormat="1" x14ac:dyDescent="0.3">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32"/>
      <c r="BN1615" s="32"/>
      <c r="BO1615" s="32"/>
      <c r="BP1615" s="32"/>
      <c r="BQ1615" s="32"/>
      <c r="BR1615" s="32"/>
      <c r="BS1615" s="32"/>
      <c r="BT1615" s="32"/>
      <c r="BU1615" s="32"/>
      <c r="BV1615" s="32"/>
      <c r="BW1615" s="32"/>
      <c r="BX1615" s="32"/>
      <c r="BY1615" s="32"/>
      <c r="BZ1615" s="32"/>
      <c r="CA1615" s="32"/>
      <c r="CB1615" s="32"/>
      <c r="CC1615" s="32"/>
      <c r="CD1615" s="32"/>
      <c r="CE1615" s="32"/>
      <c r="CF1615" s="32"/>
      <c r="CG1615" s="32"/>
      <c r="CH1615" s="32"/>
      <c r="CI1615" s="32"/>
      <c r="CJ1615" s="32"/>
      <c r="CK1615" s="32"/>
      <c r="CL1615" s="32"/>
      <c r="CM1615" s="32"/>
      <c r="CN1615" s="32"/>
      <c r="CO1615" s="32"/>
      <c r="CP1615" s="32"/>
      <c r="CQ1615" s="32"/>
      <c r="CR1615" s="32"/>
      <c r="CS1615" s="32"/>
      <c r="CT1615" s="32"/>
      <c r="CU1615" s="32"/>
      <c r="CV1615" s="32"/>
      <c r="CW1615" s="32"/>
    </row>
    <row r="1616" spans="15:101" s="26" customFormat="1" x14ac:dyDescent="0.3">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c r="CP1616" s="32"/>
      <c r="CQ1616" s="32"/>
      <c r="CR1616" s="32"/>
      <c r="CS1616" s="32"/>
      <c r="CT1616" s="32"/>
      <c r="CU1616" s="32"/>
      <c r="CV1616" s="32"/>
      <c r="CW1616" s="32"/>
    </row>
    <row r="1617" spans="15:101" s="26" customFormat="1" x14ac:dyDescent="0.3">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c r="CP1617" s="32"/>
      <c r="CQ1617" s="32"/>
      <c r="CR1617" s="32"/>
      <c r="CS1617" s="32"/>
      <c r="CT1617" s="32"/>
      <c r="CU1617" s="32"/>
      <c r="CV1617" s="32"/>
      <c r="CW1617" s="32"/>
    </row>
    <row r="1618" spans="15:101" s="26" customFormat="1" x14ac:dyDescent="0.3">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32"/>
      <c r="BN1618" s="32"/>
      <c r="BO1618" s="32"/>
      <c r="BP1618" s="32"/>
      <c r="BQ1618" s="32"/>
      <c r="BR1618" s="32"/>
      <c r="BS1618" s="32"/>
      <c r="BT1618" s="32"/>
      <c r="BU1618" s="32"/>
      <c r="BV1618" s="32"/>
      <c r="BW1618" s="32"/>
      <c r="BX1618" s="32"/>
      <c r="BY1618" s="32"/>
      <c r="BZ1618" s="32"/>
      <c r="CA1618" s="32"/>
      <c r="CB1618" s="32"/>
      <c r="CC1618" s="32"/>
      <c r="CD1618" s="32"/>
      <c r="CE1618" s="32"/>
      <c r="CF1618" s="32"/>
      <c r="CG1618" s="32"/>
      <c r="CH1618" s="32"/>
      <c r="CI1618" s="32"/>
      <c r="CJ1618" s="32"/>
      <c r="CK1618" s="32"/>
      <c r="CL1618" s="32"/>
      <c r="CM1618" s="32"/>
      <c r="CN1618" s="32"/>
      <c r="CO1618" s="32"/>
      <c r="CP1618" s="32"/>
      <c r="CQ1618" s="32"/>
      <c r="CR1618" s="32"/>
      <c r="CS1618" s="32"/>
      <c r="CT1618" s="32"/>
      <c r="CU1618" s="32"/>
      <c r="CV1618" s="32"/>
      <c r="CW1618" s="32"/>
    </row>
    <row r="1619" spans="15:101" s="26" customFormat="1" x14ac:dyDescent="0.3">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32"/>
      <c r="BN1619" s="32"/>
      <c r="BO1619" s="32"/>
      <c r="BP1619" s="32"/>
      <c r="BQ1619" s="32"/>
      <c r="BR1619" s="32"/>
      <c r="BS1619" s="32"/>
      <c r="BT1619" s="32"/>
      <c r="BU1619" s="32"/>
      <c r="BV1619" s="32"/>
      <c r="BW1619" s="32"/>
      <c r="BX1619" s="32"/>
      <c r="BY1619" s="32"/>
      <c r="BZ1619" s="32"/>
      <c r="CA1619" s="32"/>
      <c r="CB1619" s="32"/>
      <c r="CC1619" s="32"/>
      <c r="CD1619" s="32"/>
      <c r="CE1619" s="32"/>
      <c r="CF1619" s="32"/>
      <c r="CG1619" s="32"/>
      <c r="CH1619" s="32"/>
      <c r="CI1619" s="32"/>
      <c r="CJ1619" s="32"/>
      <c r="CK1619" s="32"/>
      <c r="CL1619" s="32"/>
      <c r="CM1619" s="32"/>
      <c r="CN1619" s="32"/>
      <c r="CO1619" s="32"/>
      <c r="CP1619" s="32"/>
      <c r="CQ1619" s="32"/>
      <c r="CR1619" s="32"/>
      <c r="CS1619" s="32"/>
      <c r="CT1619" s="32"/>
      <c r="CU1619" s="32"/>
      <c r="CV1619" s="32"/>
      <c r="CW1619" s="32"/>
    </row>
    <row r="1620" spans="15:101" s="26" customFormat="1" x14ac:dyDescent="0.3">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32"/>
      <c r="BN1620" s="32"/>
      <c r="BO1620" s="32"/>
      <c r="BP1620" s="32"/>
      <c r="BQ1620" s="32"/>
      <c r="BR1620" s="32"/>
      <c r="BS1620" s="32"/>
      <c r="BT1620" s="32"/>
      <c r="BU1620" s="32"/>
      <c r="BV1620" s="32"/>
      <c r="BW1620" s="32"/>
      <c r="BX1620" s="32"/>
      <c r="BY1620" s="32"/>
      <c r="BZ1620" s="32"/>
      <c r="CA1620" s="32"/>
      <c r="CB1620" s="32"/>
      <c r="CC1620" s="32"/>
      <c r="CD1620" s="32"/>
      <c r="CE1620" s="32"/>
      <c r="CF1620" s="32"/>
      <c r="CG1620" s="32"/>
      <c r="CH1620" s="32"/>
      <c r="CI1620" s="32"/>
      <c r="CJ1620" s="32"/>
      <c r="CK1620" s="32"/>
      <c r="CL1620" s="32"/>
      <c r="CM1620" s="32"/>
      <c r="CN1620" s="32"/>
      <c r="CO1620" s="32"/>
      <c r="CP1620" s="32"/>
      <c r="CQ1620" s="32"/>
      <c r="CR1620" s="32"/>
      <c r="CS1620" s="32"/>
      <c r="CT1620" s="32"/>
      <c r="CU1620" s="32"/>
      <c r="CV1620" s="32"/>
      <c r="CW1620" s="32"/>
    </row>
    <row r="1621" spans="15:101" s="26" customFormat="1" x14ac:dyDescent="0.3">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32"/>
      <c r="BN1621" s="32"/>
      <c r="BO1621" s="32"/>
      <c r="BP1621" s="32"/>
      <c r="BQ1621" s="32"/>
      <c r="BR1621" s="32"/>
      <c r="BS1621" s="32"/>
      <c r="BT1621" s="32"/>
      <c r="BU1621" s="32"/>
      <c r="BV1621" s="32"/>
      <c r="BW1621" s="32"/>
      <c r="BX1621" s="32"/>
      <c r="BY1621" s="32"/>
      <c r="BZ1621" s="32"/>
      <c r="CA1621" s="32"/>
      <c r="CB1621" s="32"/>
      <c r="CC1621" s="32"/>
      <c r="CD1621" s="32"/>
      <c r="CE1621" s="32"/>
      <c r="CF1621" s="32"/>
      <c r="CG1621" s="32"/>
      <c r="CH1621" s="32"/>
      <c r="CI1621" s="32"/>
      <c r="CJ1621" s="32"/>
      <c r="CK1621" s="32"/>
      <c r="CL1621" s="32"/>
      <c r="CM1621" s="32"/>
      <c r="CN1621" s="32"/>
      <c r="CO1621" s="32"/>
      <c r="CP1621" s="32"/>
      <c r="CQ1621" s="32"/>
      <c r="CR1621" s="32"/>
      <c r="CS1621" s="32"/>
      <c r="CT1621" s="32"/>
      <c r="CU1621" s="32"/>
      <c r="CV1621" s="32"/>
      <c r="CW1621" s="32"/>
    </row>
    <row r="1622" spans="15:101" s="26" customFormat="1" x14ac:dyDescent="0.3">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row>
    <row r="1623" spans="15:101" s="26" customFormat="1" x14ac:dyDescent="0.3">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32"/>
      <c r="BN1623" s="32"/>
      <c r="BO1623" s="32"/>
      <c r="BP1623" s="32"/>
      <c r="BQ1623" s="32"/>
      <c r="BR1623" s="32"/>
      <c r="BS1623" s="32"/>
      <c r="BT1623" s="32"/>
      <c r="BU1623" s="32"/>
      <c r="BV1623" s="32"/>
      <c r="BW1623" s="32"/>
      <c r="BX1623" s="32"/>
      <c r="BY1623" s="32"/>
      <c r="BZ1623" s="32"/>
      <c r="CA1623" s="32"/>
      <c r="CB1623" s="32"/>
      <c r="CC1623" s="32"/>
      <c r="CD1623" s="32"/>
      <c r="CE1623" s="32"/>
      <c r="CF1623" s="32"/>
      <c r="CG1623" s="32"/>
      <c r="CH1623" s="32"/>
      <c r="CI1623" s="32"/>
      <c r="CJ1623" s="32"/>
      <c r="CK1623" s="32"/>
      <c r="CL1623" s="32"/>
      <c r="CM1623" s="32"/>
      <c r="CN1623" s="32"/>
      <c r="CO1623" s="32"/>
      <c r="CP1623" s="32"/>
      <c r="CQ1623" s="32"/>
      <c r="CR1623" s="32"/>
      <c r="CS1623" s="32"/>
      <c r="CT1623" s="32"/>
      <c r="CU1623" s="32"/>
      <c r="CV1623" s="32"/>
      <c r="CW1623" s="32"/>
    </row>
    <row r="1624" spans="15:101" s="26" customFormat="1" x14ac:dyDescent="0.3">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32"/>
      <c r="BN1624" s="32"/>
      <c r="BO1624" s="32"/>
      <c r="BP1624" s="32"/>
      <c r="BQ1624" s="32"/>
      <c r="BR1624" s="32"/>
      <c r="BS1624" s="32"/>
      <c r="BT1624" s="32"/>
      <c r="BU1624" s="32"/>
      <c r="BV1624" s="32"/>
      <c r="BW1624" s="32"/>
      <c r="BX1624" s="32"/>
      <c r="BY1624" s="32"/>
      <c r="BZ1624" s="32"/>
      <c r="CA1624" s="32"/>
      <c r="CB1624" s="32"/>
      <c r="CC1624" s="32"/>
      <c r="CD1624" s="32"/>
      <c r="CE1624" s="32"/>
      <c r="CF1624" s="32"/>
      <c r="CG1624" s="32"/>
      <c r="CH1624" s="32"/>
      <c r="CI1624" s="32"/>
      <c r="CJ1624" s="32"/>
      <c r="CK1624" s="32"/>
      <c r="CL1624" s="32"/>
      <c r="CM1624" s="32"/>
      <c r="CN1624" s="32"/>
      <c r="CO1624" s="32"/>
      <c r="CP1624" s="32"/>
      <c r="CQ1624" s="32"/>
      <c r="CR1624" s="32"/>
      <c r="CS1624" s="32"/>
      <c r="CT1624" s="32"/>
      <c r="CU1624" s="32"/>
      <c r="CV1624" s="32"/>
      <c r="CW1624" s="32"/>
    </row>
    <row r="1625" spans="15:101" s="26" customFormat="1" x14ac:dyDescent="0.3">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c r="CP1625" s="32"/>
      <c r="CQ1625" s="32"/>
      <c r="CR1625" s="32"/>
      <c r="CS1625" s="32"/>
      <c r="CT1625" s="32"/>
      <c r="CU1625" s="32"/>
      <c r="CV1625" s="32"/>
      <c r="CW1625" s="32"/>
    </row>
    <row r="1626" spans="15:101" s="26" customFormat="1" x14ac:dyDescent="0.3">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c r="CP1626" s="32"/>
      <c r="CQ1626" s="32"/>
      <c r="CR1626" s="32"/>
      <c r="CS1626" s="32"/>
      <c r="CT1626" s="32"/>
      <c r="CU1626" s="32"/>
      <c r="CV1626" s="32"/>
      <c r="CW1626" s="32"/>
    </row>
    <row r="1627" spans="15:101" s="26" customFormat="1" x14ac:dyDescent="0.3">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32"/>
      <c r="BN1627" s="32"/>
      <c r="BO1627" s="32"/>
      <c r="BP1627" s="32"/>
      <c r="BQ1627" s="32"/>
      <c r="BR1627" s="32"/>
      <c r="BS1627" s="32"/>
      <c r="BT1627" s="32"/>
      <c r="BU1627" s="32"/>
      <c r="BV1627" s="32"/>
      <c r="BW1627" s="32"/>
      <c r="BX1627" s="32"/>
      <c r="BY1627" s="32"/>
      <c r="BZ1627" s="32"/>
      <c r="CA1627" s="32"/>
      <c r="CB1627" s="32"/>
      <c r="CC1627" s="32"/>
      <c r="CD1627" s="32"/>
      <c r="CE1627" s="32"/>
      <c r="CF1627" s="32"/>
      <c r="CG1627" s="32"/>
      <c r="CH1627" s="32"/>
      <c r="CI1627" s="32"/>
      <c r="CJ1627" s="32"/>
      <c r="CK1627" s="32"/>
      <c r="CL1627" s="32"/>
      <c r="CM1627" s="32"/>
      <c r="CN1627" s="32"/>
      <c r="CO1627" s="32"/>
      <c r="CP1627" s="32"/>
      <c r="CQ1627" s="32"/>
      <c r="CR1627" s="32"/>
      <c r="CS1627" s="32"/>
      <c r="CT1627" s="32"/>
      <c r="CU1627" s="32"/>
      <c r="CV1627" s="32"/>
      <c r="CW1627" s="32"/>
    </row>
    <row r="1628" spans="15:101" s="26" customFormat="1" x14ac:dyDescent="0.3">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32"/>
      <c r="BN1628" s="32"/>
      <c r="BO1628" s="32"/>
      <c r="BP1628" s="32"/>
      <c r="BQ1628" s="32"/>
      <c r="BR1628" s="32"/>
      <c r="BS1628" s="32"/>
      <c r="BT1628" s="32"/>
      <c r="BU1628" s="32"/>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row>
    <row r="1629" spans="15:101" s="26" customFormat="1" x14ac:dyDescent="0.3">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32"/>
      <c r="BN1629" s="32"/>
      <c r="BO1629" s="32"/>
      <c r="BP1629" s="32"/>
      <c r="BQ1629" s="32"/>
      <c r="BR1629" s="32"/>
      <c r="BS1629" s="32"/>
      <c r="BT1629" s="32"/>
      <c r="BU1629" s="32"/>
      <c r="BV1629" s="32"/>
      <c r="BW1629" s="32"/>
      <c r="BX1629" s="32"/>
      <c r="BY1629" s="32"/>
      <c r="BZ1629" s="32"/>
      <c r="CA1629" s="32"/>
      <c r="CB1629" s="32"/>
      <c r="CC1629" s="32"/>
      <c r="CD1629" s="32"/>
      <c r="CE1629" s="32"/>
      <c r="CF1629" s="32"/>
      <c r="CG1629" s="32"/>
      <c r="CH1629" s="32"/>
      <c r="CI1629" s="32"/>
      <c r="CJ1629" s="32"/>
      <c r="CK1629" s="32"/>
      <c r="CL1629" s="32"/>
      <c r="CM1629" s="32"/>
      <c r="CN1629" s="32"/>
      <c r="CO1629" s="32"/>
      <c r="CP1629" s="32"/>
      <c r="CQ1629" s="32"/>
      <c r="CR1629" s="32"/>
      <c r="CS1629" s="32"/>
      <c r="CT1629" s="32"/>
      <c r="CU1629" s="32"/>
      <c r="CV1629" s="32"/>
      <c r="CW1629" s="32"/>
    </row>
    <row r="1630" spans="15:101" s="26" customFormat="1" x14ac:dyDescent="0.3">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row>
    <row r="1631" spans="15:101" s="26" customFormat="1" x14ac:dyDescent="0.3">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32"/>
      <c r="BN1631" s="32"/>
      <c r="BO1631" s="32"/>
      <c r="BP1631" s="32"/>
      <c r="BQ1631" s="32"/>
      <c r="BR1631" s="32"/>
      <c r="BS1631" s="32"/>
      <c r="BT1631" s="32"/>
      <c r="BU1631" s="32"/>
      <c r="BV1631" s="32"/>
      <c r="BW1631" s="32"/>
      <c r="BX1631" s="32"/>
      <c r="BY1631" s="32"/>
      <c r="BZ1631" s="32"/>
      <c r="CA1631" s="32"/>
      <c r="CB1631" s="32"/>
      <c r="CC1631" s="32"/>
      <c r="CD1631" s="32"/>
      <c r="CE1631" s="32"/>
      <c r="CF1631" s="32"/>
      <c r="CG1631" s="32"/>
      <c r="CH1631" s="32"/>
      <c r="CI1631" s="32"/>
      <c r="CJ1631" s="32"/>
      <c r="CK1631" s="32"/>
      <c r="CL1631" s="32"/>
      <c r="CM1631" s="32"/>
      <c r="CN1631" s="32"/>
      <c r="CO1631" s="32"/>
      <c r="CP1631" s="32"/>
      <c r="CQ1631" s="32"/>
      <c r="CR1631" s="32"/>
      <c r="CS1631" s="32"/>
      <c r="CT1631" s="32"/>
      <c r="CU1631" s="32"/>
      <c r="CV1631" s="32"/>
      <c r="CW1631" s="32"/>
    </row>
    <row r="1632" spans="15:101" s="26" customFormat="1" x14ac:dyDescent="0.3">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c r="CP1632" s="32"/>
      <c r="CQ1632" s="32"/>
      <c r="CR1632" s="32"/>
      <c r="CS1632" s="32"/>
      <c r="CT1632" s="32"/>
      <c r="CU1632" s="32"/>
      <c r="CV1632" s="32"/>
      <c r="CW1632" s="32"/>
    </row>
    <row r="1633" spans="15:101" s="26" customFormat="1" x14ac:dyDescent="0.3">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32"/>
      <c r="BN1633" s="32"/>
      <c r="BO1633" s="32"/>
      <c r="BP1633" s="32"/>
      <c r="BQ1633" s="32"/>
      <c r="BR1633" s="32"/>
      <c r="BS1633" s="32"/>
      <c r="BT1633" s="32"/>
      <c r="BU1633" s="32"/>
      <c r="BV1633" s="32"/>
      <c r="BW1633" s="32"/>
      <c r="BX1633" s="32"/>
      <c r="BY1633" s="32"/>
      <c r="BZ1633" s="32"/>
      <c r="CA1633" s="32"/>
      <c r="CB1633" s="32"/>
      <c r="CC1633" s="32"/>
      <c r="CD1633" s="32"/>
      <c r="CE1633" s="32"/>
      <c r="CF1633" s="32"/>
      <c r="CG1633" s="32"/>
      <c r="CH1633" s="32"/>
      <c r="CI1633" s="32"/>
      <c r="CJ1633" s="32"/>
      <c r="CK1633" s="32"/>
      <c r="CL1633" s="32"/>
      <c r="CM1633" s="32"/>
      <c r="CN1633" s="32"/>
      <c r="CO1633" s="32"/>
      <c r="CP1633" s="32"/>
      <c r="CQ1633" s="32"/>
      <c r="CR1633" s="32"/>
      <c r="CS1633" s="32"/>
      <c r="CT1633" s="32"/>
      <c r="CU1633" s="32"/>
      <c r="CV1633" s="32"/>
      <c r="CW1633" s="32"/>
    </row>
    <row r="1634" spans="15:101" s="26" customFormat="1" x14ac:dyDescent="0.3">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32"/>
      <c r="BN1634" s="32"/>
      <c r="BO1634" s="32"/>
      <c r="BP1634" s="32"/>
      <c r="BQ1634" s="32"/>
      <c r="BR1634" s="32"/>
      <c r="BS1634" s="32"/>
      <c r="BT1634" s="32"/>
      <c r="BU1634" s="32"/>
      <c r="BV1634" s="32"/>
      <c r="BW1634" s="32"/>
      <c r="BX1634" s="32"/>
      <c r="BY1634" s="32"/>
      <c r="BZ1634" s="32"/>
      <c r="CA1634" s="32"/>
      <c r="CB1634" s="32"/>
      <c r="CC1634" s="32"/>
      <c r="CD1634" s="32"/>
      <c r="CE1634" s="32"/>
      <c r="CF1634" s="32"/>
      <c r="CG1634" s="32"/>
      <c r="CH1634" s="32"/>
      <c r="CI1634" s="32"/>
      <c r="CJ1634" s="32"/>
      <c r="CK1634" s="32"/>
      <c r="CL1634" s="32"/>
      <c r="CM1634" s="32"/>
      <c r="CN1634" s="32"/>
      <c r="CO1634" s="32"/>
      <c r="CP1634" s="32"/>
      <c r="CQ1634" s="32"/>
      <c r="CR1634" s="32"/>
      <c r="CS1634" s="32"/>
      <c r="CT1634" s="32"/>
      <c r="CU1634" s="32"/>
      <c r="CV1634" s="32"/>
      <c r="CW1634" s="32"/>
    </row>
    <row r="1635" spans="15:101" s="26" customFormat="1" x14ac:dyDescent="0.3">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32"/>
      <c r="BN1635" s="32"/>
      <c r="BO1635" s="32"/>
      <c r="BP1635" s="32"/>
      <c r="BQ1635" s="32"/>
      <c r="BR1635" s="32"/>
      <c r="BS1635" s="32"/>
      <c r="BT1635" s="32"/>
      <c r="BU1635" s="32"/>
      <c r="BV1635" s="32"/>
      <c r="BW1635" s="32"/>
      <c r="BX1635" s="32"/>
      <c r="BY1635" s="32"/>
      <c r="BZ1635" s="32"/>
      <c r="CA1635" s="32"/>
      <c r="CB1635" s="32"/>
      <c r="CC1635" s="32"/>
      <c r="CD1635" s="32"/>
      <c r="CE1635" s="32"/>
      <c r="CF1635" s="32"/>
      <c r="CG1635" s="32"/>
      <c r="CH1635" s="32"/>
      <c r="CI1635" s="32"/>
      <c r="CJ1635" s="32"/>
      <c r="CK1635" s="32"/>
      <c r="CL1635" s="32"/>
      <c r="CM1635" s="32"/>
      <c r="CN1635" s="32"/>
      <c r="CO1635" s="32"/>
      <c r="CP1635" s="32"/>
      <c r="CQ1635" s="32"/>
      <c r="CR1635" s="32"/>
      <c r="CS1635" s="32"/>
      <c r="CT1635" s="32"/>
      <c r="CU1635" s="32"/>
      <c r="CV1635" s="32"/>
      <c r="CW1635" s="32"/>
    </row>
    <row r="1636" spans="15:101" s="26" customFormat="1" x14ac:dyDescent="0.3">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32"/>
      <c r="BN1636" s="32"/>
      <c r="BO1636" s="32"/>
      <c r="BP1636" s="32"/>
      <c r="BQ1636" s="32"/>
      <c r="BR1636" s="32"/>
      <c r="BS1636" s="32"/>
      <c r="BT1636" s="32"/>
      <c r="BU1636" s="32"/>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row>
    <row r="1637" spans="15:101" s="26" customFormat="1" x14ac:dyDescent="0.3">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32"/>
      <c r="BN1637" s="32"/>
      <c r="BO1637" s="32"/>
      <c r="BP1637" s="32"/>
      <c r="BQ1637" s="32"/>
      <c r="BR1637" s="32"/>
      <c r="BS1637" s="32"/>
      <c r="BT1637" s="32"/>
      <c r="BU1637" s="32"/>
      <c r="BV1637" s="32"/>
      <c r="BW1637" s="32"/>
      <c r="BX1637" s="32"/>
      <c r="BY1637" s="32"/>
      <c r="BZ1637" s="32"/>
      <c r="CA1637" s="32"/>
      <c r="CB1637" s="32"/>
      <c r="CC1637" s="32"/>
      <c r="CD1637" s="32"/>
      <c r="CE1637" s="32"/>
      <c r="CF1637" s="32"/>
      <c r="CG1637" s="32"/>
      <c r="CH1637" s="32"/>
      <c r="CI1637" s="32"/>
      <c r="CJ1637" s="32"/>
      <c r="CK1637" s="32"/>
      <c r="CL1637" s="32"/>
      <c r="CM1637" s="32"/>
      <c r="CN1637" s="32"/>
      <c r="CO1637" s="32"/>
      <c r="CP1637" s="32"/>
      <c r="CQ1637" s="32"/>
      <c r="CR1637" s="32"/>
      <c r="CS1637" s="32"/>
      <c r="CT1637" s="32"/>
      <c r="CU1637" s="32"/>
      <c r="CV1637" s="32"/>
      <c r="CW1637" s="32"/>
    </row>
    <row r="1638" spans="15:101" s="26" customFormat="1" x14ac:dyDescent="0.3">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row>
    <row r="1639" spans="15:101" s="26" customFormat="1" x14ac:dyDescent="0.3">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32"/>
      <c r="BN1639" s="32"/>
      <c r="BO1639" s="32"/>
      <c r="BP1639" s="32"/>
      <c r="BQ1639" s="32"/>
      <c r="BR1639" s="32"/>
      <c r="BS1639" s="32"/>
      <c r="BT1639" s="32"/>
      <c r="BU1639" s="32"/>
      <c r="BV1639" s="32"/>
      <c r="BW1639" s="32"/>
      <c r="BX1639" s="32"/>
      <c r="BY1639" s="32"/>
      <c r="BZ1639" s="32"/>
      <c r="CA1639" s="32"/>
      <c r="CB1639" s="32"/>
      <c r="CC1639" s="32"/>
      <c r="CD1639" s="32"/>
      <c r="CE1639" s="32"/>
      <c r="CF1639" s="32"/>
      <c r="CG1639" s="32"/>
      <c r="CH1639" s="32"/>
      <c r="CI1639" s="32"/>
      <c r="CJ1639" s="32"/>
      <c r="CK1639" s="32"/>
      <c r="CL1639" s="32"/>
      <c r="CM1639" s="32"/>
      <c r="CN1639" s="32"/>
      <c r="CO1639" s="32"/>
      <c r="CP1639" s="32"/>
      <c r="CQ1639" s="32"/>
      <c r="CR1639" s="32"/>
      <c r="CS1639" s="32"/>
      <c r="CT1639" s="32"/>
      <c r="CU1639" s="32"/>
      <c r="CV1639" s="32"/>
      <c r="CW1639" s="32"/>
    </row>
    <row r="1640" spans="15:101" s="26" customFormat="1" x14ac:dyDescent="0.3">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32"/>
      <c r="BN1640" s="32"/>
      <c r="BO1640" s="32"/>
      <c r="BP1640" s="32"/>
      <c r="BQ1640" s="32"/>
      <c r="BR1640" s="32"/>
      <c r="BS1640" s="32"/>
      <c r="BT1640" s="32"/>
      <c r="BU1640" s="32"/>
      <c r="BV1640" s="32"/>
      <c r="BW1640" s="32"/>
      <c r="BX1640" s="32"/>
      <c r="BY1640" s="32"/>
      <c r="BZ1640" s="32"/>
      <c r="CA1640" s="32"/>
      <c r="CB1640" s="32"/>
      <c r="CC1640" s="32"/>
      <c r="CD1640" s="32"/>
      <c r="CE1640" s="32"/>
      <c r="CF1640" s="32"/>
      <c r="CG1640" s="32"/>
      <c r="CH1640" s="32"/>
      <c r="CI1640" s="32"/>
      <c r="CJ1640" s="32"/>
      <c r="CK1640" s="32"/>
      <c r="CL1640" s="32"/>
      <c r="CM1640" s="32"/>
      <c r="CN1640" s="32"/>
      <c r="CO1640" s="32"/>
      <c r="CP1640" s="32"/>
      <c r="CQ1640" s="32"/>
      <c r="CR1640" s="32"/>
      <c r="CS1640" s="32"/>
      <c r="CT1640" s="32"/>
      <c r="CU1640" s="32"/>
      <c r="CV1640" s="32"/>
      <c r="CW1640" s="32"/>
    </row>
    <row r="1641" spans="15:101" s="26" customFormat="1" x14ac:dyDescent="0.3">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32"/>
      <c r="BN1641" s="32"/>
      <c r="BO1641" s="32"/>
      <c r="BP1641" s="32"/>
      <c r="BQ1641" s="32"/>
      <c r="BR1641" s="32"/>
      <c r="BS1641" s="32"/>
      <c r="BT1641" s="32"/>
      <c r="BU1641" s="32"/>
      <c r="BV1641" s="32"/>
      <c r="BW1641" s="32"/>
      <c r="BX1641" s="32"/>
      <c r="BY1641" s="32"/>
      <c r="BZ1641" s="32"/>
      <c r="CA1641" s="32"/>
      <c r="CB1641" s="32"/>
      <c r="CC1641" s="32"/>
      <c r="CD1641" s="32"/>
      <c r="CE1641" s="32"/>
      <c r="CF1641" s="32"/>
      <c r="CG1641" s="32"/>
      <c r="CH1641" s="32"/>
      <c r="CI1641" s="32"/>
      <c r="CJ1641" s="32"/>
      <c r="CK1641" s="32"/>
      <c r="CL1641" s="32"/>
      <c r="CM1641" s="32"/>
      <c r="CN1641" s="32"/>
      <c r="CO1641" s="32"/>
      <c r="CP1641" s="32"/>
      <c r="CQ1641" s="32"/>
      <c r="CR1641" s="32"/>
      <c r="CS1641" s="32"/>
      <c r="CT1641" s="32"/>
      <c r="CU1641" s="32"/>
      <c r="CV1641" s="32"/>
      <c r="CW1641" s="32"/>
    </row>
    <row r="1642" spans="15:101" s="26" customFormat="1" x14ac:dyDescent="0.3">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32"/>
      <c r="BN1642" s="32"/>
      <c r="BO1642" s="32"/>
      <c r="BP1642" s="32"/>
      <c r="BQ1642" s="32"/>
      <c r="BR1642" s="32"/>
      <c r="BS1642" s="32"/>
      <c r="BT1642" s="32"/>
      <c r="BU1642" s="32"/>
      <c r="BV1642" s="32"/>
      <c r="BW1642" s="32"/>
      <c r="BX1642" s="32"/>
      <c r="BY1642" s="32"/>
      <c r="BZ1642" s="32"/>
      <c r="CA1642" s="32"/>
      <c r="CB1642" s="32"/>
      <c r="CC1642" s="32"/>
      <c r="CD1642" s="32"/>
      <c r="CE1642" s="32"/>
      <c r="CF1642" s="32"/>
      <c r="CG1642" s="32"/>
      <c r="CH1642" s="32"/>
      <c r="CI1642" s="32"/>
      <c r="CJ1642" s="32"/>
      <c r="CK1642" s="32"/>
      <c r="CL1642" s="32"/>
      <c r="CM1642" s="32"/>
      <c r="CN1642" s="32"/>
      <c r="CO1642" s="32"/>
      <c r="CP1642" s="32"/>
      <c r="CQ1642" s="32"/>
      <c r="CR1642" s="32"/>
      <c r="CS1642" s="32"/>
      <c r="CT1642" s="32"/>
      <c r="CU1642" s="32"/>
      <c r="CV1642" s="32"/>
      <c r="CW1642" s="32"/>
    </row>
    <row r="1643" spans="15:101" s="26" customFormat="1" x14ac:dyDescent="0.3">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32"/>
      <c r="BN1643" s="32"/>
      <c r="BO1643" s="32"/>
      <c r="BP1643" s="32"/>
      <c r="BQ1643" s="32"/>
      <c r="BR1643" s="32"/>
      <c r="BS1643" s="32"/>
      <c r="BT1643" s="32"/>
      <c r="BU1643" s="32"/>
      <c r="BV1643" s="32"/>
      <c r="BW1643" s="32"/>
      <c r="BX1643" s="32"/>
      <c r="BY1643" s="32"/>
      <c r="BZ1643" s="32"/>
      <c r="CA1643" s="32"/>
      <c r="CB1643" s="32"/>
      <c r="CC1643" s="32"/>
      <c r="CD1643" s="32"/>
      <c r="CE1643" s="32"/>
      <c r="CF1643" s="32"/>
      <c r="CG1643" s="32"/>
      <c r="CH1643" s="32"/>
      <c r="CI1643" s="32"/>
      <c r="CJ1643" s="32"/>
      <c r="CK1643" s="32"/>
      <c r="CL1643" s="32"/>
      <c r="CM1643" s="32"/>
      <c r="CN1643" s="32"/>
      <c r="CO1643" s="32"/>
      <c r="CP1643" s="32"/>
      <c r="CQ1643" s="32"/>
      <c r="CR1643" s="32"/>
      <c r="CS1643" s="32"/>
      <c r="CT1643" s="32"/>
      <c r="CU1643" s="32"/>
      <c r="CV1643" s="32"/>
      <c r="CW1643" s="32"/>
    </row>
    <row r="1644" spans="15:101" s="26" customFormat="1" x14ac:dyDescent="0.3">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row>
    <row r="1645" spans="15:101" s="26" customFormat="1" x14ac:dyDescent="0.3">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c r="CP1645" s="32"/>
      <c r="CQ1645" s="32"/>
      <c r="CR1645" s="32"/>
      <c r="CS1645" s="32"/>
      <c r="CT1645" s="32"/>
      <c r="CU1645" s="32"/>
      <c r="CV1645" s="32"/>
      <c r="CW1645" s="32"/>
    </row>
    <row r="1646" spans="15:101" s="26" customFormat="1" x14ac:dyDescent="0.3">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row>
    <row r="1647" spans="15:101" s="26" customFormat="1" x14ac:dyDescent="0.3">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32"/>
      <c r="BN1647" s="32"/>
      <c r="BO1647" s="32"/>
      <c r="BP1647" s="32"/>
      <c r="BQ1647" s="32"/>
      <c r="BR1647" s="32"/>
      <c r="BS1647" s="32"/>
      <c r="BT1647" s="32"/>
      <c r="BU1647" s="32"/>
      <c r="BV1647" s="32"/>
      <c r="BW1647" s="32"/>
      <c r="BX1647" s="32"/>
      <c r="BY1647" s="32"/>
      <c r="BZ1647" s="32"/>
      <c r="CA1647" s="32"/>
      <c r="CB1647" s="32"/>
      <c r="CC1647" s="32"/>
      <c r="CD1647" s="32"/>
      <c r="CE1647" s="32"/>
      <c r="CF1647" s="32"/>
      <c r="CG1647" s="32"/>
      <c r="CH1647" s="32"/>
      <c r="CI1647" s="32"/>
      <c r="CJ1647" s="32"/>
      <c r="CK1647" s="32"/>
      <c r="CL1647" s="32"/>
      <c r="CM1647" s="32"/>
      <c r="CN1647" s="32"/>
      <c r="CO1647" s="32"/>
      <c r="CP1647" s="32"/>
      <c r="CQ1647" s="32"/>
      <c r="CR1647" s="32"/>
      <c r="CS1647" s="32"/>
      <c r="CT1647" s="32"/>
      <c r="CU1647" s="32"/>
      <c r="CV1647" s="32"/>
      <c r="CW1647" s="32"/>
    </row>
    <row r="1648" spans="15:101" s="26" customFormat="1" x14ac:dyDescent="0.3">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32"/>
      <c r="BN1648" s="32"/>
      <c r="BO1648" s="32"/>
      <c r="BP1648" s="32"/>
      <c r="BQ1648" s="32"/>
      <c r="BR1648" s="32"/>
      <c r="BS1648" s="32"/>
      <c r="BT1648" s="32"/>
      <c r="BU1648" s="32"/>
      <c r="BV1648" s="32"/>
      <c r="BW1648" s="32"/>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row>
    <row r="1649" spans="15:101" s="26" customFormat="1" x14ac:dyDescent="0.3">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32"/>
      <c r="BN1649" s="32"/>
      <c r="BO1649" s="32"/>
      <c r="BP1649" s="32"/>
      <c r="BQ1649" s="32"/>
      <c r="BR1649" s="32"/>
      <c r="BS1649" s="32"/>
      <c r="BT1649" s="32"/>
      <c r="BU1649" s="32"/>
      <c r="BV1649" s="32"/>
      <c r="BW1649" s="32"/>
      <c r="BX1649" s="32"/>
      <c r="BY1649" s="32"/>
      <c r="BZ1649" s="32"/>
      <c r="CA1649" s="32"/>
      <c r="CB1649" s="32"/>
      <c r="CC1649" s="32"/>
      <c r="CD1649" s="32"/>
      <c r="CE1649" s="32"/>
      <c r="CF1649" s="32"/>
      <c r="CG1649" s="32"/>
      <c r="CH1649" s="32"/>
      <c r="CI1649" s="32"/>
      <c r="CJ1649" s="32"/>
      <c r="CK1649" s="32"/>
      <c r="CL1649" s="32"/>
      <c r="CM1649" s="32"/>
      <c r="CN1649" s="32"/>
      <c r="CO1649" s="32"/>
      <c r="CP1649" s="32"/>
      <c r="CQ1649" s="32"/>
      <c r="CR1649" s="32"/>
      <c r="CS1649" s="32"/>
      <c r="CT1649" s="32"/>
      <c r="CU1649" s="32"/>
      <c r="CV1649" s="32"/>
      <c r="CW1649" s="32"/>
    </row>
    <row r="1650" spans="15:101" s="26" customFormat="1" x14ac:dyDescent="0.3">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32"/>
      <c r="BN1650" s="32"/>
      <c r="BO1650" s="32"/>
      <c r="BP1650" s="32"/>
      <c r="BQ1650" s="32"/>
      <c r="BR1650" s="32"/>
      <c r="BS1650" s="32"/>
      <c r="BT1650" s="32"/>
      <c r="BU1650" s="32"/>
      <c r="BV1650" s="32"/>
      <c r="BW1650" s="32"/>
      <c r="BX1650" s="32"/>
      <c r="BY1650" s="32"/>
      <c r="BZ1650" s="32"/>
      <c r="CA1650" s="32"/>
      <c r="CB1650" s="32"/>
      <c r="CC1650" s="32"/>
      <c r="CD1650" s="32"/>
      <c r="CE1650" s="32"/>
      <c r="CF1650" s="32"/>
      <c r="CG1650" s="32"/>
      <c r="CH1650" s="32"/>
      <c r="CI1650" s="32"/>
      <c r="CJ1650" s="32"/>
      <c r="CK1650" s="32"/>
      <c r="CL1650" s="32"/>
      <c r="CM1650" s="32"/>
      <c r="CN1650" s="32"/>
      <c r="CO1650" s="32"/>
      <c r="CP1650" s="32"/>
      <c r="CQ1650" s="32"/>
      <c r="CR1650" s="32"/>
      <c r="CS1650" s="32"/>
      <c r="CT1650" s="32"/>
      <c r="CU1650" s="32"/>
      <c r="CV1650" s="32"/>
      <c r="CW1650" s="32"/>
    </row>
    <row r="1651" spans="15:101" s="26" customFormat="1" x14ac:dyDescent="0.3">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32"/>
      <c r="BN1651" s="32"/>
      <c r="BO1651" s="32"/>
      <c r="BP1651" s="32"/>
      <c r="BQ1651" s="32"/>
      <c r="BR1651" s="32"/>
      <c r="BS1651" s="32"/>
      <c r="BT1651" s="32"/>
      <c r="BU1651" s="32"/>
      <c r="BV1651" s="32"/>
      <c r="BW1651" s="32"/>
      <c r="BX1651" s="32"/>
      <c r="BY1651" s="32"/>
      <c r="BZ1651" s="32"/>
      <c r="CA1651" s="32"/>
      <c r="CB1651" s="32"/>
      <c r="CC1651" s="32"/>
      <c r="CD1651" s="32"/>
      <c r="CE1651" s="32"/>
      <c r="CF1651" s="32"/>
      <c r="CG1651" s="32"/>
      <c r="CH1651" s="32"/>
      <c r="CI1651" s="32"/>
      <c r="CJ1651" s="32"/>
      <c r="CK1651" s="32"/>
      <c r="CL1651" s="32"/>
      <c r="CM1651" s="32"/>
      <c r="CN1651" s="32"/>
      <c r="CO1651" s="32"/>
      <c r="CP1651" s="32"/>
      <c r="CQ1651" s="32"/>
      <c r="CR1651" s="32"/>
      <c r="CS1651" s="32"/>
      <c r="CT1651" s="32"/>
      <c r="CU1651" s="32"/>
      <c r="CV1651" s="32"/>
      <c r="CW1651" s="32"/>
    </row>
    <row r="1652" spans="15:101" s="26" customFormat="1" x14ac:dyDescent="0.3">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32"/>
      <c r="BN1652" s="32"/>
      <c r="BO1652" s="32"/>
      <c r="BP1652" s="32"/>
      <c r="BQ1652" s="32"/>
      <c r="BR1652" s="32"/>
      <c r="BS1652" s="32"/>
      <c r="BT1652" s="32"/>
      <c r="BU1652" s="32"/>
      <c r="BV1652" s="32"/>
      <c r="BW1652" s="32"/>
      <c r="BX1652" s="32"/>
      <c r="BY1652" s="32"/>
      <c r="BZ1652" s="32"/>
      <c r="CA1652" s="32"/>
      <c r="CB1652" s="32"/>
      <c r="CC1652" s="32"/>
      <c r="CD1652" s="32"/>
      <c r="CE1652" s="32"/>
      <c r="CF1652" s="32"/>
      <c r="CG1652" s="32"/>
      <c r="CH1652" s="32"/>
      <c r="CI1652" s="32"/>
      <c r="CJ1652" s="32"/>
      <c r="CK1652" s="32"/>
      <c r="CL1652" s="32"/>
      <c r="CM1652" s="32"/>
      <c r="CN1652" s="32"/>
      <c r="CO1652" s="32"/>
      <c r="CP1652" s="32"/>
      <c r="CQ1652" s="32"/>
      <c r="CR1652" s="32"/>
      <c r="CS1652" s="32"/>
      <c r="CT1652" s="32"/>
      <c r="CU1652" s="32"/>
      <c r="CV1652" s="32"/>
      <c r="CW1652" s="32"/>
    </row>
    <row r="1653" spans="15:101" s="26" customFormat="1" x14ac:dyDescent="0.3">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row>
    <row r="1654" spans="15:101" s="26" customFormat="1" x14ac:dyDescent="0.3">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row>
    <row r="1655" spans="15:101" s="26" customFormat="1" x14ac:dyDescent="0.3">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32"/>
      <c r="BN1655" s="32"/>
      <c r="BO1655" s="32"/>
      <c r="BP1655" s="32"/>
      <c r="BQ1655" s="32"/>
      <c r="BR1655" s="32"/>
      <c r="BS1655" s="32"/>
      <c r="BT1655" s="32"/>
      <c r="BU1655" s="32"/>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row>
    <row r="1656" spans="15:101" s="26" customFormat="1" x14ac:dyDescent="0.3">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32"/>
      <c r="BN1656" s="32"/>
      <c r="BO1656" s="32"/>
      <c r="BP1656" s="32"/>
      <c r="BQ1656" s="32"/>
      <c r="BR1656" s="32"/>
      <c r="BS1656" s="32"/>
      <c r="BT1656" s="32"/>
      <c r="BU1656" s="32"/>
      <c r="BV1656" s="32"/>
      <c r="BW1656" s="32"/>
      <c r="BX1656" s="32"/>
      <c r="BY1656" s="32"/>
      <c r="BZ1656" s="32"/>
      <c r="CA1656" s="32"/>
      <c r="CB1656" s="32"/>
      <c r="CC1656" s="32"/>
      <c r="CD1656" s="32"/>
      <c r="CE1656" s="32"/>
      <c r="CF1656" s="32"/>
      <c r="CG1656" s="32"/>
      <c r="CH1656" s="32"/>
      <c r="CI1656" s="32"/>
      <c r="CJ1656" s="32"/>
      <c r="CK1656" s="32"/>
      <c r="CL1656" s="32"/>
      <c r="CM1656" s="32"/>
      <c r="CN1656" s="32"/>
      <c r="CO1656" s="32"/>
      <c r="CP1656" s="32"/>
      <c r="CQ1656" s="32"/>
      <c r="CR1656" s="32"/>
      <c r="CS1656" s="32"/>
      <c r="CT1656" s="32"/>
      <c r="CU1656" s="32"/>
      <c r="CV1656" s="32"/>
      <c r="CW1656" s="32"/>
    </row>
    <row r="1657" spans="15:101" s="26" customFormat="1" x14ac:dyDescent="0.3">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32"/>
      <c r="BN1657" s="32"/>
      <c r="BO1657" s="32"/>
      <c r="BP1657" s="32"/>
      <c r="BQ1657" s="32"/>
      <c r="BR1657" s="32"/>
      <c r="BS1657" s="32"/>
      <c r="BT1657" s="32"/>
      <c r="BU1657" s="32"/>
      <c r="BV1657" s="32"/>
      <c r="BW1657" s="32"/>
      <c r="BX1657" s="32"/>
      <c r="BY1657" s="32"/>
      <c r="BZ1657" s="32"/>
      <c r="CA1657" s="32"/>
      <c r="CB1657" s="32"/>
      <c r="CC1657" s="32"/>
      <c r="CD1657" s="32"/>
      <c r="CE1657" s="32"/>
      <c r="CF1657" s="32"/>
      <c r="CG1657" s="32"/>
      <c r="CH1657" s="32"/>
      <c r="CI1657" s="32"/>
      <c r="CJ1657" s="32"/>
      <c r="CK1657" s="32"/>
      <c r="CL1657" s="32"/>
      <c r="CM1657" s="32"/>
      <c r="CN1657" s="32"/>
      <c r="CO1657" s="32"/>
      <c r="CP1657" s="32"/>
      <c r="CQ1657" s="32"/>
      <c r="CR1657" s="32"/>
      <c r="CS1657" s="32"/>
      <c r="CT1657" s="32"/>
      <c r="CU1657" s="32"/>
      <c r="CV1657" s="32"/>
      <c r="CW1657" s="32"/>
    </row>
    <row r="1658" spans="15:101" s="26" customFormat="1" x14ac:dyDescent="0.3">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32"/>
      <c r="BN1658" s="32"/>
      <c r="BO1658" s="32"/>
      <c r="BP1658" s="32"/>
      <c r="BQ1658" s="32"/>
      <c r="BR1658" s="32"/>
      <c r="BS1658" s="32"/>
      <c r="BT1658" s="32"/>
      <c r="BU1658" s="32"/>
      <c r="BV1658" s="32"/>
      <c r="BW1658" s="32"/>
      <c r="BX1658" s="32"/>
      <c r="BY1658" s="32"/>
      <c r="BZ1658" s="32"/>
      <c r="CA1658" s="32"/>
      <c r="CB1658" s="32"/>
      <c r="CC1658" s="32"/>
      <c r="CD1658" s="32"/>
      <c r="CE1658" s="32"/>
      <c r="CF1658" s="32"/>
      <c r="CG1658" s="32"/>
      <c r="CH1658" s="32"/>
      <c r="CI1658" s="32"/>
      <c r="CJ1658" s="32"/>
      <c r="CK1658" s="32"/>
      <c r="CL1658" s="32"/>
      <c r="CM1658" s="32"/>
      <c r="CN1658" s="32"/>
      <c r="CO1658" s="32"/>
      <c r="CP1658" s="32"/>
      <c r="CQ1658" s="32"/>
      <c r="CR1658" s="32"/>
      <c r="CS1658" s="32"/>
      <c r="CT1658" s="32"/>
      <c r="CU1658" s="32"/>
      <c r="CV1658" s="32"/>
      <c r="CW1658" s="32"/>
    </row>
    <row r="1659" spans="15:101" s="26" customFormat="1" x14ac:dyDescent="0.3">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32"/>
      <c r="BN1659" s="32"/>
      <c r="BO1659" s="32"/>
      <c r="BP1659" s="32"/>
      <c r="BQ1659" s="32"/>
      <c r="BR1659" s="32"/>
      <c r="BS1659" s="32"/>
      <c r="BT1659" s="32"/>
      <c r="BU1659" s="32"/>
      <c r="BV1659" s="32"/>
      <c r="BW1659" s="32"/>
      <c r="BX1659" s="32"/>
      <c r="BY1659" s="32"/>
      <c r="BZ1659" s="32"/>
      <c r="CA1659" s="32"/>
      <c r="CB1659" s="32"/>
      <c r="CC1659" s="32"/>
      <c r="CD1659" s="32"/>
      <c r="CE1659" s="32"/>
      <c r="CF1659" s="32"/>
      <c r="CG1659" s="32"/>
      <c r="CH1659" s="32"/>
      <c r="CI1659" s="32"/>
      <c r="CJ1659" s="32"/>
      <c r="CK1659" s="32"/>
      <c r="CL1659" s="32"/>
      <c r="CM1659" s="32"/>
      <c r="CN1659" s="32"/>
      <c r="CO1659" s="32"/>
      <c r="CP1659" s="32"/>
      <c r="CQ1659" s="32"/>
      <c r="CR1659" s="32"/>
      <c r="CS1659" s="32"/>
      <c r="CT1659" s="32"/>
      <c r="CU1659" s="32"/>
      <c r="CV1659" s="32"/>
      <c r="CW1659" s="32"/>
    </row>
    <row r="1660" spans="15:101" s="26" customFormat="1" x14ac:dyDescent="0.3">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c r="CP1660" s="32"/>
      <c r="CQ1660" s="32"/>
      <c r="CR1660" s="32"/>
      <c r="CS1660" s="32"/>
      <c r="CT1660" s="32"/>
      <c r="CU1660" s="32"/>
      <c r="CV1660" s="32"/>
      <c r="CW1660" s="32"/>
    </row>
    <row r="1661" spans="15:101" s="26" customFormat="1" x14ac:dyDescent="0.3">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32"/>
      <c r="BN1661" s="32"/>
      <c r="BO1661" s="32"/>
      <c r="BP1661" s="32"/>
      <c r="BQ1661" s="32"/>
      <c r="BR1661" s="32"/>
      <c r="BS1661" s="32"/>
      <c r="BT1661" s="32"/>
      <c r="BU1661" s="32"/>
      <c r="BV1661" s="32"/>
      <c r="BW1661" s="32"/>
      <c r="BX1661" s="32"/>
      <c r="BY1661" s="32"/>
      <c r="BZ1661" s="32"/>
      <c r="CA1661" s="32"/>
      <c r="CB1661" s="32"/>
      <c r="CC1661" s="32"/>
      <c r="CD1661" s="32"/>
      <c r="CE1661" s="32"/>
      <c r="CF1661" s="32"/>
      <c r="CG1661" s="32"/>
      <c r="CH1661" s="32"/>
      <c r="CI1661" s="32"/>
      <c r="CJ1661" s="32"/>
      <c r="CK1661" s="32"/>
      <c r="CL1661" s="32"/>
      <c r="CM1661" s="32"/>
      <c r="CN1661" s="32"/>
      <c r="CO1661" s="32"/>
      <c r="CP1661" s="32"/>
      <c r="CQ1661" s="32"/>
      <c r="CR1661" s="32"/>
      <c r="CS1661" s="32"/>
      <c r="CT1661" s="32"/>
      <c r="CU1661" s="32"/>
      <c r="CV1661" s="32"/>
      <c r="CW1661" s="32"/>
    </row>
    <row r="1662" spans="15:101" s="26" customFormat="1" x14ac:dyDescent="0.3">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row>
    <row r="1663" spans="15:101" s="26" customFormat="1" x14ac:dyDescent="0.3">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32"/>
      <c r="BN1663" s="32"/>
      <c r="BO1663" s="32"/>
      <c r="BP1663" s="32"/>
      <c r="BQ1663" s="32"/>
      <c r="BR1663" s="32"/>
      <c r="BS1663" s="32"/>
      <c r="BT1663" s="32"/>
      <c r="BU1663" s="32"/>
      <c r="BV1663" s="32"/>
      <c r="BW1663" s="32"/>
      <c r="BX1663" s="32"/>
      <c r="BY1663" s="32"/>
      <c r="BZ1663" s="32"/>
      <c r="CA1663" s="32"/>
      <c r="CB1663" s="32"/>
      <c r="CC1663" s="32"/>
      <c r="CD1663" s="32"/>
      <c r="CE1663" s="32"/>
      <c r="CF1663" s="32"/>
      <c r="CG1663" s="32"/>
      <c r="CH1663" s="32"/>
      <c r="CI1663" s="32"/>
      <c r="CJ1663" s="32"/>
      <c r="CK1663" s="32"/>
      <c r="CL1663" s="32"/>
      <c r="CM1663" s="32"/>
      <c r="CN1663" s="32"/>
      <c r="CO1663" s="32"/>
      <c r="CP1663" s="32"/>
      <c r="CQ1663" s="32"/>
      <c r="CR1663" s="32"/>
      <c r="CS1663" s="32"/>
      <c r="CT1663" s="32"/>
      <c r="CU1663" s="32"/>
      <c r="CV1663" s="32"/>
      <c r="CW1663" s="32"/>
    </row>
    <row r="1664" spans="15:101" s="26" customFormat="1" x14ac:dyDescent="0.3">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32"/>
      <c r="BN1664" s="32"/>
      <c r="BO1664" s="32"/>
      <c r="BP1664" s="32"/>
      <c r="BQ1664" s="32"/>
      <c r="BR1664" s="32"/>
      <c r="BS1664" s="32"/>
      <c r="BT1664" s="32"/>
      <c r="BU1664" s="32"/>
      <c r="BV1664" s="32"/>
      <c r="BW1664" s="32"/>
      <c r="BX1664" s="32"/>
      <c r="BY1664" s="32"/>
      <c r="BZ1664" s="32"/>
      <c r="CA1664" s="32"/>
      <c r="CB1664" s="32"/>
      <c r="CC1664" s="32"/>
      <c r="CD1664" s="32"/>
      <c r="CE1664" s="32"/>
      <c r="CF1664" s="32"/>
      <c r="CG1664" s="32"/>
      <c r="CH1664" s="32"/>
      <c r="CI1664" s="32"/>
      <c r="CJ1664" s="32"/>
      <c r="CK1664" s="32"/>
      <c r="CL1664" s="32"/>
      <c r="CM1664" s="32"/>
      <c r="CN1664" s="32"/>
      <c r="CO1664" s="32"/>
      <c r="CP1664" s="32"/>
      <c r="CQ1664" s="32"/>
      <c r="CR1664" s="32"/>
      <c r="CS1664" s="32"/>
      <c r="CT1664" s="32"/>
      <c r="CU1664" s="32"/>
      <c r="CV1664" s="32"/>
      <c r="CW1664" s="32"/>
    </row>
    <row r="1665" spans="15:101" s="26" customFormat="1" x14ac:dyDescent="0.3">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32"/>
      <c r="BN1665" s="32"/>
      <c r="BO1665" s="32"/>
      <c r="BP1665" s="32"/>
      <c r="BQ1665" s="32"/>
      <c r="BR1665" s="32"/>
      <c r="BS1665" s="32"/>
      <c r="BT1665" s="32"/>
      <c r="BU1665" s="32"/>
      <c r="BV1665" s="32"/>
      <c r="BW1665" s="32"/>
      <c r="BX1665" s="32"/>
      <c r="BY1665" s="32"/>
      <c r="BZ1665" s="32"/>
      <c r="CA1665" s="32"/>
      <c r="CB1665" s="32"/>
      <c r="CC1665" s="32"/>
      <c r="CD1665" s="32"/>
      <c r="CE1665" s="32"/>
      <c r="CF1665" s="32"/>
      <c r="CG1665" s="32"/>
      <c r="CH1665" s="32"/>
      <c r="CI1665" s="32"/>
      <c r="CJ1665" s="32"/>
      <c r="CK1665" s="32"/>
      <c r="CL1665" s="32"/>
      <c r="CM1665" s="32"/>
      <c r="CN1665" s="32"/>
      <c r="CO1665" s="32"/>
      <c r="CP1665" s="32"/>
      <c r="CQ1665" s="32"/>
      <c r="CR1665" s="32"/>
      <c r="CS1665" s="32"/>
      <c r="CT1665" s="32"/>
      <c r="CU1665" s="32"/>
      <c r="CV1665" s="32"/>
      <c r="CW1665" s="32"/>
    </row>
    <row r="1666" spans="15:101" s="26" customFormat="1" x14ac:dyDescent="0.3">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32"/>
      <c r="BN1666" s="32"/>
      <c r="BO1666" s="32"/>
      <c r="BP1666" s="32"/>
      <c r="BQ1666" s="32"/>
      <c r="BR1666" s="32"/>
      <c r="BS1666" s="32"/>
      <c r="BT1666" s="32"/>
      <c r="BU1666" s="32"/>
      <c r="BV1666" s="32"/>
      <c r="BW1666" s="32"/>
      <c r="BX1666" s="32"/>
      <c r="BY1666" s="32"/>
      <c r="BZ1666" s="32"/>
      <c r="CA1666" s="32"/>
      <c r="CB1666" s="32"/>
      <c r="CC1666" s="32"/>
      <c r="CD1666" s="32"/>
      <c r="CE1666" s="32"/>
      <c r="CF1666" s="32"/>
      <c r="CG1666" s="32"/>
      <c r="CH1666" s="32"/>
      <c r="CI1666" s="32"/>
      <c r="CJ1666" s="32"/>
      <c r="CK1666" s="32"/>
      <c r="CL1666" s="32"/>
      <c r="CM1666" s="32"/>
      <c r="CN1666" s="32"/>
      <c r="CO1666" s="32"/>
      <c r="CP1666" s="32"/>
      <c r="CQ1666" s="32"/>
      <c r="CR1666" s="32"/>
      <c r="CS1666" s="32"/>
      <c r="CT1666" s="32"/>
      <c r="CU1666" s="32"/>
      <c r="CV1666" s="32"/>
      <c r="CW1666" s="32"/>
    </row>
    <row r="1667" spans="15:101" s="26" customFormat="1" x14ac:dyDescent="0.3">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32"/>
      <c r="BN1667" s="32"/>
      <c r="BO1667" s="32"/>
      <c r="BP1667" s="32"/>
      <c r="BQ1667" s="32"/>
      <c r="BR1667" s="32"/>
      <c r="BS1667" s="32"/>
      <c r="BT1667" s="32"/>
      <c r="BU1667" s="32"/>
      <c r="BV1667" s="32"/>
      <c r="BW1667" s="32"/>
      <c r="BX1667" s="32"/>
      <c r="BY1667" s="32"/>
      <c r="BZ1667" s="32"/>
      <c r="CA1667" s="32"/>
      <c r="CB1667" s="32"/>
      <c r="CC1667" s="32"/>
      <c r="CD1667" s="32"/>
      <c r="CE1667" s="32"/>
      <c r="CF1667" s="32"/>
      <c r="CG1667" s="32"/>
      <c r="CH1667" s="32"/>
      <c r="CI1667" s="32"/>
      <c r="CJ1667" s="32"/>
      <c r="CK1667" s="32"/>
      <c r="CL1667" s="32"/>
      <c r="CM1667" s="32"/>
      <c r="CN1667" s="32"/>
      <c r="CO1667" s="32"/>
      <c r="CP1667" s="32"/>
      <c r="CQ1667" s="32"/>
      <c r="CR1667" s="32"/>
      <c r="CS1667" s="32"/>
      <c r="CT1667" s="32"/>
      <c r="CU1667" s="32"/>
      <c r="CV1667" s="32"/>
      <c r="CW1667" s="32"/>
    </row>
    <row r="1668" spans="15:101" s="26" customFormat="1" x14ac:dyDescent="0.3">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32"/>
      <c r="BN1668" s="32"/>
      <c r="BO1668" s="32"/>
      <c r="BP1668" s="32"/>
      <c r="BQ1668" s="32"/>
      <c r="BR1668" s="32"/>
      <c r="BS1668" s="32"/>
      <c r="BT1668" s="32"/>
      <c r="BU1668" s="32"/>
      <c r="BV1668" s="32"/>
      <c r="BW1668" s="32"/>
      <c r="BX1668" s="32"/>
      <c r="BY1668" s="32"/>
      <c r="BZ1668" s="32"/>
      <c r="CA1668" s="32"/>
      <c r="CB1668" s="32"/>
      <c r="CC1668" s="32"/>
      <c r="CD1668" s="32"/>
      <c r="CE1668" s="32"/>
      <c r="CF1668" s="32"/>
      <c r="CG1668" s="32"/>
      <c r="CH1668" s="32"/>
      <c r="CI1668" s="32"/>
      <c r="CJ1668" s="32"/>
      <c r="CK1668" s="32"/>
      <c r="CL1668" s="32"/>
      <c r="CM1668" s="32"/>
      <c r="CN1668" s="32"/>
      <c r="CO1668" s="32"/>
      <c r="CP1668" s="32"/>
      <c r="CQ1668" s="32"/>
      <c r="CR1668" s="32"/>
      <c r="CS1668" s="32"/>
      <c r="CT1668" s="32"/>
      <c r="CU1668" s="32"/>
      <c r="CV1668" s="32"/>
      <c r="CW1668" s="32"/>
    </row>
    <row r="1669" spans="15:101" s="26" customFormat="1" x14ac:dyDescent="0.3">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32"/>
      <c r="BN1669" s="32"/>
      <c r="BO1669" s="32"/>
      <c r="BP1669" s="32"/>
      <c r="BQ1669" s="32"/>
      <c r="BR1669" s="32"/>
      <c r="BS1669" s="32"/>
      <c r="BT1669" s="32"/>
      <c r="BU1669" s="32"/>
      <c r="BV1669" s="32"/>
      <c r="BW1669" s="32"/>
      <c r="BX1669" s="32"/>
      <c r="BY1669" s="32"/>
      <c r="BZ1669" s="32"/>
      <c r="CA1669" s="32"/>
      <c r="CB1669" s="32"/>
      <c r="CC1669" s="32"/>
      <c r="CD1669" s="32"/>
      <c r="CE1669" s="32"/>
      <c r="CF1669" s="32"/>
      <c r="CG1669" s="32"/>
      <c r="CH1669" s="32"/>
      <c r="CI1669" s="32"/>
      <c r="CJ1669" s="32"/>
      <c r="CK1669" s="32"/>
      <c r="CL1669" s="32"/>
      <c r="CM1669" s="32"/>
      <c r="CN1669" s="32"/>
      <c r="CO1669" s="32"/>
      <c r="CP1669" s="32"/>
      <c r="CQ1669" s="32"/>
      <c r="CR1669" s="32"/>
      <c r="CS1669" s="32"/>
      <c r="CT1669" s="32"/>
      <c r="CU1669" s="32"/>
      <c r="CV1669" s="32"/>
      <c r="CW1669" s="32"/>
    </row>
    <row r="1670" spans="15:101" s="26" customFormat="1" x14ac:dyDescent="0.3">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row>
    <row r="1671" spans="15:101" s="26" customFormat="1" x14ac:dyDescent="0.3">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32"/>
      <c r="BN1671" s="32"/>
      <c r="BO1671" s="32"/>
      <c r="BP1671" s="32"/>
      <c r="BQ1671" s="32"/>
      <c r="BR1671" s="32"/>
      <c r="BS1671" s="32"/>
      <c r="BT1671" s="32"/>
      <c r="BU1671" s="32"/>
      <c r="BV1671" s="32"/>
      <c r="BW1671" s="32"/>
      <c r="BX1671" s="32"/>
      <c r="BY1671" s="32"/>
      <c r="BZ1671" s="32"/>
      <c r="CA1671" s="32"/>
      <c r="CB1671" s="32"/>
      <c r="CC1671" s="32"/>
      <c r="CD1671" s="32"/>
      <c r="CE1671" s="32"/>
      <c r="CF1671" s="32"/>
      <c r="CG1671" s="32"/>
      <c r="CH1671" s="32"/>
      <c r="CI1671" s="32"/>
      <c r="CJ1671" s="32"/>
      <c r="CK1671" s="32"/>
      <c r="CL1671" s="32"/>
      <c r="CM1671" s="32"/>
      <c r="CN1671" s="32"/>
      <c r="CO1671" s="32"/>
      <c r="CP1671" s="32"/>
      <c r="CQ1671" s="32"/>
      <c r="CR1671" s="32"/>
      <c r="CS1671" s="32"/>
      <c r="CT1671" s="32"/>
      <c r="CU1671" s="32"/>
      <c r="CV1671" s="32"/>
      <c r="CW1671" s="32"/>
    </row>
    <row r="1672" spans="15:101" s="26" customFormat="1" x14ac:dyDescent="0.3">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c r="CP1672" s="32"/>
      <c r="CQ1672" s="32"/>
      <c r="CR1672" s="32"/>
      <c r="CS1672" s="32"/>
      <c r="CT1672" s="32"/>
      <c r="CU1672" s="32"/>
      <c r="CV1672" s="32"/>
      <c r="CW1672" s="32"/>
    </row>
    <row r="1673" spans="15:101" s="26" customFormat="1" x14ac:dyDescent="0.3">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c r="CP1673" s="32"/>
      <c r="CQ1673" s="32"/>
      <c r="CR1673" s="32"/>
      <c r="CS1673" s="32"/>
      <c r="CT1673" s="32"/>
      <c r="CU1673" s="32"/>
      <c r="CV1673" s="32"/>
      <c r="CW1673" s="32"/>
    </row>
    <row r="1674" spans="15:101" s="26" customFormat="1" x14ac:dyDescent="0.3">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32"/>
      <c r="BN1674" s="32"/>
      <c r="BO1674" s="32"/>
      <c r="BP1674" s="32"/>
      <c r="BQ1674" s="32"/>
      <c r="BR1674" s="32"/>
      <c r="BS1674" s="32"/>
      <c r="BT1674" s="32"/>
      <c r="BU1674" s="32"/>
      <c r="BV1674" s="32"/>
      <c r="BW1674" s="32"/>
      <c r="BX1674" s="32"/>
      <c r="BY1674" s="32"/>
      <c r="BZ1674" s="32"/>
      <c r="CA1674" s="32"/>
      <c r="CB1674" s="32"/>
      <c r="CC1674" s="32"/>
      <c r="CD1674" s="32"/>
      <c r="CE1674" s="32"/>
      <c r="CF1674" s="32"/>
      <c r="CG1674" s="32"/>
      <c r="CH1674" s="32"/>
      <c r="CI1674" s="32"/>
      <c r="CJ1674" s="32"/>
      <c r="CK1674" s="32"/>
      <c r="CL1674" s="32"/>
      <c r="CM1674" s="32"/>
      <c r="CN1674" s="32"/>
      <c r="CO1674" s="32"/>
      <c r="CP1674" s="32"/>
      <c r="CQ1674" s="32"/>
      <c r="CR1674" s="32"/>
      <c r="CS1674" s="32"/>
      <c r="CT1674" s="32"/>
      <c r="CU1674" s="32"/>
      <c r="CV1674" s="32"/>
      <c r="CW1674" s="32"/>
    </row>
    <row r="1675" spans="15:101" s="26" customFormat="1" x14ac:dyDescent="0.3">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32"/>
      <c r="BN1675" s="32"/>
      <c r="BO1675" s="32"/>
      <c r="BP1675" s="32"/>
      <c r="BQ1675" s="32"/>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row>
    <row r="1676" spans="15:101" s="26" customFormat="1" x14ac:dyDescent="0.3">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32"/>
      <c r="BN1676" s="32"/>
      <c r="BO1676" s="32"/>
      <c r="BP1676" s="32"/>
      <c r="BQ1676" s="32"/>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row>
    <row r="1677" spans="15:101" s="26" customFormat="1" x14ac:dyDescent="0.3">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32"/>
      <c r="BN1677" s="32"/>
      <c r="BO1677" s="32"/>
      <c r="BP1677" s="32"/>
      <c r="BQ1677" s="32"/>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row>
    <row r="1678" spans="15:101" s="26" customFormat="1" x14ac:dyDescent="0.3">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row>
    <row r="1679" spans="15:101" s="26" customFormat="1" x14ac:dyDescent="0.3">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32"/>
      <c r="BN1679" s="32"/>
      <c r="BO1679" s="32"/>
      <c r="BP1679" s="32"/>
      <c r="BQ1679" s="32"/>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row>
    <row r="1680" spans="15:101" s="26" customFormat="1" x14ac:dyDescent="0.3">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32"/>
      <c r="BN1680" s="32"/>
      <c r="BO1680" s="32"/>
      <c r="BP1680" s="32"/>
      <c r="BQ1680" s="32"/>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row>
    <row r="1681" spans="15:101" s="26" customFormat="1" x14ac:dyDescent="0.3">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row>
    <row r="1682" spans="15:101" s="26" customFormat="1" x14ac:dyDescent="0.3">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row>
    <row r="1683" spans="15:101" s="26" customFormat="1" x14ac:dyDescent="0.3">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32"/>
      <c r="BN1683" s="32"/>
      <c r="BO1683" s="32"/>
      <c r="BP1683" s="32"/>
      <c r="BQ1683" s="32"/>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row>
    <row r="1684" spans="15:101" s="26" customFormat="1" x14ac:dyDescent="0.3">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32"/>
      <c r="BN1684" s="32"/>
      <c r="BO1684" s="32"/>
      <c r="BP1684" s="32"/>
      <c r="BQ1684" s="32"/>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row>
    <row r="1685" spans="15:101" s="26" customFormat="1" x14ac:dyDescent="0.3">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32"/>
      <c r="BN1685" s="32"/>
      <c r="BO1685" s="32"/>
      <c r="BP1685" s="32"/>
      <c r="BQ1685" s="32"/>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row>
    <row r="1686" spans="15:101" s="26" customFormat="1" x14ac:dyDescent="0.3">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row>
    <row r="1687" spans="15:101" s="26" customFormat="1" x14ac:dyDescent="0.3">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32"/>
      <c r="BN1687" s="32"/>
      <c r="BO1687" s="32"/>
      <c r="BP1687" s="32"/>
      <c r="BQ1687" s="32"/>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row>
    <row r="1688" spans="15:101" s="26" customFormat="1" x14ac:dyDescent="0.3">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row>
    <row r="1689" spans="15:101" s="26" customFormat="1" x14ac:dyDescent="0.3">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32"/>
      <c r="BN1689" s="32"/>
      <c r="BO1689" s="32"/>
      <c r="BP1689" s="32"/>
      <c r="BQ1689" s="32"/>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row>
    <row r="1690" spans="15:101" s="26" customFormat="1" x14ac:dyDescent="0.3">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32"/>
      <c r="BN1690" s="32"/>
      <c r="BO1690" s="32"/>
      <c r="BP1690" s="32"/>
      <c r="BQ1690" s="32"/>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row>
    <row r="1691" spans="15:101" s="26" customFormat="1" x14ac:dyDescent="0.3">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32"/>
      <c r="BN1691" s="32"/>
      <c r="BO1691" s="32"/>
      <c r="BP1691" s="32"/>
      <c r="BQ1691" s="32"/>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row>
    <row r="1692" spans="15:101" s="26" customFormat="1" x14ac:dyDescent="0.3">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32"/>
      <c r="BN1692" s="32"/>
      <c r="BO1692" s="32"/>
      <c r="BP1692" s="32"/>
      <c r="BQ1692" s="32"/>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row>
    <row r="1693" spans="15:101" s="26" customFormat="1" x14ac:dyDescent="0.3">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32"/>
      <c r="BN1693" s="32"/>
      <c r="BO1693" s="32"/>
      <c r="BP1693" s="32"/>
      <c r="BQ1693" s="32"/>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row>
    <row r="1694" spans="15:101" s="26" customFormat="1" x14ac:dyDescent="0.3">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row>
    <row r="1695" spans="15:101" s="26" customFormat="1" x14ac:dyDescent="0.3">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32"/>
      <c r="BN1695" s="32"/>
      <c r="BO1695" s="32"/>
      <c r="BP1695" s="32"/>
      <c r="BQ1695" s="32"/>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row>
    <row r="1696" spans="15:101" s="26" customFormat="1" x14ac:dyDescent="0.3">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32"/>
      <c r="BN1696" s="32"/>
      <c r="BO1696" s="32"/>
      <c r="BP1696" s="32"/>
      <c r="BQ1696" s="32"/>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row>
    <row r="1697" spans="15:101" s="26" customFormat="1" x14ac:dyDescent="0.3">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32"/>
      <c r="BN1697" s="32"/>
      <c r="BO1697" s="32"/>
      <c r="BP1697" s="32"/>
      <c r="BQ1697" s="32"/>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row>
    <row r="1698" spans="15:101" s="26" customFormat="1" x14ac:dyDescent="0.3">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32"/>
      <c r="BN1698" s="32"/>
      <c r="BO1698" s="32"/>
      <c r="BP1698" s="32"/>
      <c r="BQ1698" s="32"/>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row>
    <row r="1699" spans="15:101" s="26" customFormat="1" x14ac:dyDescent="0.3">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32"/>
      <c r="BN1699" s="32"/>
      <c r="BO1699" s="32"/>
      <c r="BP1699" s="32"/>
      <c r="BQ1699" s="32"/>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row>
    <row r="1700" spans="15:101" s="26" customFormat="1" x14ac:dyDescent="0.3">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row>
    <row r="1701" spans="15:101" s="26" customFormat="1" x14ac:dyDescent="0.3">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row>
    <row r="1702" spans="15:101" s="26" customFormat="1" x14ac:dyDescent="0.3">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row>
    <row r="1703" spans="15:101" s="26" customFormat="1" x14ac:dyDescent="0.3">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32"/>
      <c r="BN1703" s="32"/>
      <c r="BO1703" s="32"/>
      <c r="BP1703" s="32"/>
      <c r="BQ1703" s="32"/>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row>
    <row r="1704" spans="15:101" s="26" customFormat="1" x14ac:dyDescent="0.3">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row>
    <row r="1705" spans="15:101" s="26" customFormat="1" x14ac:dyDescent="0.3">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row>
    <row r="1706" spans="15:101" s="26" customFormat="1" x14ac:dyDescent="0.3">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row>
    <row r="1707" spans="15:101" s="26" customFormat="1" x14ac:dyDescent="0.3">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row>
    <row r="1708" spans="15:101" s="26" customFormat="1" x14ac:dyDescent="0.3">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row>
    <row r="1709" spans="15:101" s="26" customFormat="1" x14ac:dyDescent="0.3">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row>
    <row r="1710" spans="15:101" s="26" customFormat="1" x14ac:dyDescent="0.3">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row>
    <row r="1711" spans="15:101" s="26" customFormat="1" x14ac:dyDescent="0.3">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row>
    <row r="1712" spans="15:101" s="26" customFormat="1" x14ac:dyDescent="0.3">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row>
    <row r="1713" spans="15:101" s="26" customFormat="1" x14ac:dyDescent="0.3">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row>
    <row r="1714" spans="15:101" s="26" customFormat="1" x14ac:dyDescent="0.3">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row>
    <row r="1715" spans="15:101" s="26" customFormat="1" x14ac:dyDescent="0.3">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row>
    <row r="1716" spans="15:101" s="26" customFormat="1" x14ac:dyDescent="0.3">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row>
    <row r="1717" spans="15:101" s="26" customFormat="1" x14ac:dyDescent="0.3">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row>
    <row r="1718" spans="15:101" s="26" customFormat="1" x14ac:dyDescent="0.3">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row>
    <row r="1719" spans="15:101" s="26" customFormat="1" x14ac:dyDescent="0.3">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row>
    <row r="1720" spans="15:101" s="26" customFormat="1" x14ac:dyDescent="0.3">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row>
    <row r="1721" spans="15:101" s="26" customFormat="1" x14ac:dyDescent="0.3">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row>
    <row r="1722" spans="15:101" s="26" customFormat="1" x14ac:dyDescent="0.3">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row>
    <row r="1723" spans="15:101" s="26" customFormat="1" x14ac:dyDescent="0.3">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row>
    <row r="1724" spans="15:101" s="26" customFormat="1" x14ac:dyDescent="0.3">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32"/>
      <c r="BN1724" s="32"/>
      <c r="BO1724" s="32"/>
      <c r="BP1724" s="32"/>
      <c r="BQ1724" s="32"/>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row>
    <row r="1725" spans="15:101" s="26" customFormat="1" x14ac:dyDescent="0.3">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32"/>
      <c r="BN1725" s="32"/>
      <c r="BO1725" s="32"/>
      <c r="BP1725" s="32"/>
      <c r="BQ1725" s="32"/>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row>
    <row r="1726" spans="15:101" s="26" customFormat="1" x14ac:dyDescent="0.3">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row>
    <row r="1727" spans="15:101" s="26" customFormat="1" x14ac:dyDescent="0.3">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32"/>
      <c r="BN1727" s="32"/>
      <c r="BO1727" s="32"/>
      <c r="BP1727" s="32"/>
      <c r="BQ1727" s="32"/>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row>
    <row r="1728" spans="15:101" s="26" customFormat="1" x14ac:dyDescent="0.3">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row>
    <row r="1729" spans="15:101" s="26" customFormat="1" x14ac:dyDescent="0.3">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row>
    <row r="1730" spans="15:101" s="26" customFormat="1" x14ac:dyDescent="0.3">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32"/>
      <c r="BN1730" s="32"/>
      <c r="BO1730" s="32"/>
      <c r="BP1730" s="32"/>
      <c r="BQ1730" s="32"/>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row>
    <row r="1731" spans="15:101" s="26" customFormat="1" x14ac:dyDescent="0.3">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32"/>
      <c r="BN1731" s="32"/>
      <c r="BO1731" s="32"/>
      <c r="BP1731" s="32"/>
      <c r="BQ1731" s="32"/>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row>
    <row r="1732" spans="15:101" s="26" customFormat="1" x14ac:dyDescent="0.3">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32"/>
      <c r="BN1732" s="32"/>
      <c r="BO1732" s="32"/>
      <c r="BP1732" s="32"/>
      <c r="BQ1732" s="32"/>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row>
    <row r="1733" spans="15:101" s="26" customFormat="1" x14ac:dyDescent="0.3">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32"/>
      <c r="BN1733" s="32"/>
      <c r="BO1733" s="32"/>
      <c r="BP1733" s="32"/>
      <c r="BQ1733" s="32"/>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row>
    <row r="1734" spans="15:101" s="26" customFormat="1" x14ac:dyDescent="0.3">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row>
    <row r="1735" spans="15:101" s="26" customFormat="1" x14ac:dyDescent="0.3">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32"/>
      <c r="BN1735" s="32"/>
      <c r="BO1735" s="32"/>
      <c r="BP1735" s="32"/>
      <c r="BQ1735" s="32"/>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row>
    <row r="1736" spans="15:101" s="26" customFormat="1" x14ac:dyDescent="0.3">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32"/>
      <c r="BN1736" s="32"/>
      <c r="BO1736" s="32"/>
      <c r="BP1736" s="32"/>
      <c r="BQ1736" s="32"/>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row>
    <row r="1737" spans="15:101" s="26" customFormat="1" x14ac:dyDescent="0.3">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row>
    <row r="1738" spans="15:101" s="26" customFormat="1" x14ac:dyDescent="0.3">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row>
    <row r="1739" spans="15:101" s="26" customFormat="1" x14ac:dyDescent="0.3">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32"/>
      <c r="BN1739" s="32"/>
      <c r="BO1739" s="32"/>
      <c r="BP1739" s="32"/>
      <c r="BQ1739" s="32"/>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row>
    <row r="1740" spans="15:101" s="26" customFormat="1" x14ac:dyDescent="0.3">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32"/>
      <c r="BN1740" s="32"/>
      <c r="BO1740" s="32"/>
      <c r="BP1740" s="32"/>
      <c r="BQ1740" s="32"/>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row>
    <row r="1741" spans="15:101" s="26" customFormat="1" x14ac:dyDescent="0.3">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32"/>
      <c r="BN1741" s="32"/>
      <c r="BO1741" s="32"/>
      <c r="BP1741" s="32"/>
      <c r="BQ1741" s="32"/>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row>
    <row r="1742" spans="15:101" s="26" customFormat="1" x14ac:dyDescent="0.3">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row>
    <row r="1743" spans="15:101" s="26" customFormat="1" x14ac:dyDescent="0.3">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32"/>
      <c r="BN1743" s="32"/>
      <c r="BO1743" s="32"/>
      <c r="BP1743" s="32"/>
      <c r="BQ1743" s="32"/>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row>
    <row r="1744" spans="15:101" s="26" customFormat="1" x14ac:dyDescent="0.3">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row>
    <row r="1745" spans="15:101" s="26" customFormat="1" x14ac:dyDescent="0.3">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32"/>
      <c r="BN1745" s="32"/>
      <c r="BO1745" s="32"/>
      <c r="BP1745" s="32"/>
      <c r="BQ1745" s="32"/>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row>
    <row r="1746" spans="15:101" s="26" customFormat="1" x14ac:dyDescent="0.3">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32"/>
      <c r="BN1746" s="32"/>
      <c r="BO1746" s="32"/>
      <c r="BP1746" s="32"/>
      <c r="BQ1746" s="32"/>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row>
    <row r="1747" spans="15:101" s="26" customFormat="1" x14ac:dyDescent="0.3">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32"/>
      <c r="BN1747" s="32"/>
      <c r="BO1747" s="32"/>
      <c r="BP1747" s="32"/>
      <c r="BQ1747" s="32"/>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row>
    <row r="1748" spans="15:101" s="26" customFormat="1" x14ac:dyDescent="0.3">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32"/>
      <c r="BN1748" s="32"/>
      <c r="BO1748" s="32"/>
      <c r="BP1748" s="32"/>
      <c r="BQ1748" s="32"/>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row>
    <row r="1749" spans="15:101" s="26" customFormat="1" x14ac:dyDescent="0.3">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32"/>
      <c r="BN1749" s="32"/>
      <c r="BO1749" s="32"/>
      <c r="BP1749" s="32"/>
      <c r="BQ1749" s="32"/>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row>
    <row r="1750" spans="15:101" s="26" customFormat="1" x14ac:dyDescent="0.3">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row>
    <row r="1751" spans="15:101" s="26" customFormat="1" x14ac:dyDescent="0.3">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32"/>
      <c r="BN1751" s="32"/>
      <c r="BO1751" s="32"/>
      <c r="BP1751" s="32"/>
      <c r="BQ1751" s="32"/>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row>
    <row r="1752" spans="15:101" s="26" customFormat="1" x14ac:dyDescent="0.3">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32"/>
      <c r="BN1752" s="32"/>
      <c r="BO1752" s="32"/>
      <c r="BP1752" s="32"/>
      <c r="BQ1752" s="32"/>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row>
    <row r="1753" spans="15:101" s="26" customFormat="1" x14ac:dyDescent="0.3">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32"/>
      <c r="BN1753" s="32"/>
      <c r="BO1753" s="32"/>
      <c r="BP1753" s="32"/>
      <c r="BQ1753" s="32"/>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row>
    <row r="1754" spans="15:101" s="26" customFormat="1" x14ac:dyDescent="0.3">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32"/>
      <c r="BN1754" s="32"/>
      <c r="BO1754" s="32"/>
      <c r="BP1754" s="32"/>
      <c r="BQ1754" s="32"/>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row>
    <row r="1755" spans="15:101" s="26" customFormat="1" x14ac:dyDescent="0.3">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32"/>
      <c r="BN1755" s="32"/>
      <c r="BO1755" s="32"/>
      <c r="BP1755" s="32"/>
      <c r="BQ1755" s="32"/>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row>
    <row r="1756" spans="15:101" s="26" customFormat="1" x14ac:dyDescent="0.3">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row>
    <row r="1757" spans="15:101" s="26" customFormat="1" x14ac:dyDescent="0.3">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row>
    <row r="1758" spans="15:101" s="26" customFormat="1" x14ac:dyDescent="0.3">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row>
    <row r="1759" spans="15:101" s="26" customFormat="1" x14ac:dyDescent="0.3">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32"/>
      <c r="BN1759" s="32"/>
      <c r="BO1759" s="32"/>
      <c r="BP1759" s="32"/>
      <c r="BQ1759" s="32"/>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row>
    <row r="1760" spans="15:101" s="26" customFormat="1" x14ac:dyDescent="0.3">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32"/>
      <c r="BN1760" s="32"/>
      <c r="BO1760" s="32"/>
      <c r="BP1760" s="32"/>
      <c r="BQ1760" s="32"/>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row>
    <row r="1761" spans="15:101" s="26" customFormat="1" x14ac:dyDescent="0.3">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32"/>
      <c r="BN1761" s="32"/>
      <c r="BO1761" s="32"/>
      <c r="BP1761" s="32"/>
      <c r="BQ1761" s="32"/>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row>
    <row r="1762" spans="15:101" s="26" customFormat="1" x14ac:dyDescent="0.3">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32"/>
      <c r="BN1762" s="32"/>
      <c r="BO1762" s="32"/>
      <c r="BP1762" s="32"/>
      <c r="BQ1762" s="32"/>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row>
    <row r="1763" spans="15:101" s="26" customFormat="1" x14ac:dyDescent="0.3">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32"/>
      <c r="BN1763" s="32"/>
      <c r="BO1763" s="32"/>
      <c r="BP1763" s="32"/>
      <c r="BQ1763" s="32"/>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row>
    <row r="1764" spans="15:101" s="26" customFormat="1" x14ac:dyDescent="0.3">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32"/>
      <c r="BN1764" s="32"/>
      <c r="BO1764" s="32"/>
      <c r="BP1764" s="32"/>
      <c r="BQ1764" s="32"/>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row>
    <row r="1765" spans="15:101" s="26" customFormat="1" x14ac:dyDescent="0.3">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32"/>
      <c r="BN1765" s="32"/>
      <c r="BO1765" s="32"/>
      <c r="BP1765" s="32"/>
      <c r="BQ1765" s="32"/>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row>
    <row r="1766" spans="15:101" s="26" customFormat="1" x14ac:dyDescent="0.3">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row>
  </sheetData>
  <sheetProtection algorithmName="SHA-512" hashValue="ciZ5iPQQ++7aSXfXhWXh8a6tUAFNfoUPu3I6Fuo32eqIJcb1BXOJWAdsI1vqNReaptNBpvPPtQOWiTlI6HSZ2w==" saltValue="ZZy+AxnmoKsFK+D5BTulWA==" spinCount="100000" sheet="1" formatCells="0" formatColumns="0" formatRows="0"/>
  <mergeCells count="14">
    <mergeCell ref="B50:G50"/>
    <mergeCell ref="B63:G63"/>
    <mergeCell ref="B11:G11"/>
    <mergeCell ref="B12:G12"/>
    <mergeCell ref="B13:G13"/>
    <mergeCell ref="B14:G14"/>
    <mergeCell ref="B15:G15"/>
    <mergeCell ref="B49:G49"/>
    <mergeCell ref="B10:G10"/>
    <mergeCell ref="B2:F2"/>
    <mergeCell ref="B3:G3"/>
    <mergeCell ref="B5:G5"/>
    <mergeCell ref="B8:G8"/>
    <mergeCell ref="B9:G9"/>
  </mergeCells>
  <conditionalFormatting sqref="C178 C175:C176">
    <cfRule type="containsText" dxfId="17" priority="9" operator="containsText" text="Introduce value">
      <formula>NOT(ISERROR(SEARCH("Introduce value",#REF!)))</formula>
    </cfRule>
  </conditionalFormatting>
  <conditionalFormatting sqref="C177">
    <cfRule type="containsText" dxfId="16" priority="8" operator="containsText" text="Introduce value">
      <formula>NOT(ISERROR(SEARCH("Introduce value",#REF!)))</formula>
    </cfRule>
  </conditionalFormatting>
  <conditionalFormatting sqref="C216">
    <cfRule type="containsText" dxfId="15" priority="7" operator="containsText" text="Introduce value">
      <formula>NOT(ISERROR(SEARCH("Introduce value",#REF!)))</formula>
    </cfRule>
  </conditionalFormatting>
  <conditionalFormatting sqref="C215">
    <cfRule type="containsText" dxfId="14" priority="6" operator="containsText" text="Introduce value">
      <formula>NOT(ISERROR(SEARCH("Introduce value",#REF!)))</formula>
    </cfRule>
  </conditionalFormatting>
  <conditionalFormatting sqref="C212 C209:C210">
    <cfRule type="containsText" dxfId="13" priority="5" operator="containsText" text="Introduce value">
      <formula>NOT(ISERROR(SEARCH("Introduce value",#REF!)))</formula>
    </cfRule>
  </conditionalFormatting>
  <conditionalFormatting sqref="C211">
    <cfRule type="containsText" dxfId="12" priority="4" operator="containsText" text="Introduce value">
      <formula>NOT(ISERROR(SEARCH("Introduce value",#REF!)))</formula>
    </cfRule>
  </conditionalFormatting>
  <conditionalFormatting sqref="C40:C41 C66">
    <cfRule type="containsText" dxfId="11" priority="3" operator="containsText" text="Introduce value">
      <formula>NOT(ISERROR(SEARCH("Introduce value",#REF!)))</formula>
    </cfRule>
  </conditionalFormatting>
  <conditionalFormatting sqref="C43">
    <cfRule type="containsText" dxfId="10" priority="2" operator="containsText" text="Introduce value">
      <formula>NOT(ISERROR(SEARCH("Introduce value",#REF!)))</formula>
    </cfRule>
  </conditionalFormatting>
  <conditionalFormatting sqref="C42">
    <cfRule type="containsText" dxfId="9" priority="1" operator="containsText" text="Introduce value">
      <formula>NOT(ISERROR(SEARCH("Introduce value",#REF!)))</formula>
    </cfRule>
  </conditionalFormatting>
  <dataValidations count="2">
    <dataValidation type="list" allowBlank="1" showInputMessage="1" showErrorMessage="1" sqref="C199" xr:uid="{DB8111E0-6462-4986-8A1E-E134B97CE597}">
      <formula1>Select_rinsed_area</formula1>
    </dataValidation>
    <dataValidation type="list" allowBlank="1" showInputMessage="1" showErrorMessage="1" sqref="C28" xr:uid="{136B739F-58FD-4C3B-A0BB-B5F3059315B8}">
      <formula1>application_method_users</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391F-2F99-4E86-AB11-48574E9B2572}">
  <dimension ref="A1:CW1780"/>
  <sheetViews>
    <sheetView topLeftCell="C110" zoomScaleNormal="100" workbookViewId="0">
      <selection activeCell="I128" sqref="I128"/>
    </sheetView>
  </sheetViews>
  <sheetFormatPr defaultColWidth="8.76171875" defaultRowHeight="12.4" x14ac:dyDescent="0.3"/>
  <cols>
    <col min="1" max="1" width="1.64453125" style="26" customWidth="1"/>
    <col min="2" max="2" width="55.64453125" style="27" customWidth="1"/>
    <col min="3" max="3" width="30.64453125" style="27" customWidth="1"/>
    <col min="4" max="6" width="10.64453125" style="27" customWidth="1"/>
    <col min="7" max="7" width="80.64453125" style="27" customWidth="1"/>
    <col min="8" max="14" width="8.76171875" style="26"/>
    <col min="15" max="101" width="8.76171875" style="32"/>
    <col min="102" max="16384" width="8.76171875" style="27"/>
  </cols>
  <sheetData>
    <row r="1" spans="2:101" x14ac:dyDescent="0.3">
      <c r="B1" s="26"/>
      <c r="C1" s="26"/>
      <c r="D1" s="26"/>
      <c r="E1" s="26"/>
      <c r="F1" s="26"/>
      <c r="G1" s="26"/>
    </row>
    <row r="2" spans="2:101" ht="60" customHeight="1" x14ac:dyDescent="0.3">
      <c r="B2" s="385" t="s">
        <v>565</v>
      </c>
      <c r="C2" s="385"/>
      <c r="D2" s="385"/>
      <c r="E2" s="385"/>
      <c r="F2" s="385"/>
      <c r="G2" s="26"/>
    </row>
    <row r="3" spans="2:101" ht="50.25" customHeight="1" x14ac:dyDescent="0.3">
      <c r="B3" s="389" t="s">
        <v>781</v>
      </c>
      <c r="C3" s="389"/>
      <c r="D3" s="389"/>
      <c r="E3" s="389"/>
      <c r="F3" s="389"/>
      <c r="G3" s="389"/>
    </row>
    <row r="4" spans="2:101" ht="12.75" x14ac:dyDescent="0.3">
      <c r="B4" s="196"/>
      <c r="C4" s="26"/>
      <c r="D4" s="26"/>
      <c r="E4" s="26"/>
      <c r="F4" s="26"/>
      <c r="G4" s="26"/>
    </row>
    <row r="5" spans="2:101" ht="17.649999999999999" x14ac:dyDescent="0.3">
      <c r="B5" s="386" t="s">
        <v>684</v>
      </c>
      <c r="C5" s="386"/>
      <c r="D5" s="386"/>
      <c r="E5" s="386"/>
      <c r="F5" s="386"/>
      <c r="G5" s="386"/>
    </row>
    <row r="6" spans="2:101" s="26" customFormat="1" x14ac:dyDescent="0.3">
      <c r="B6" s="264"/>
      <c r="C6" s="264"/>
      <c r="D6" s="264"/>
      <c r="E6" s="264"/>
      <c r="F6" s="264"/>
      <c r="G6" s="264"/>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row>
    <row r="7" spans="2:101" ht="14.1" customHeight="1" x14ac:dyDescent="0.3">
      <c r="B7" s="265" t="s">
        <v>17</v>
      </c>
      <c r="C7" s="265"/>
      <c r="D7" s="265"/>
      <c r="E7" s="265"/>
      <c r="F7" s="265"/>
      <c r="G7" s="265"/>
    </row>
    <row r="8" spans="2:101" ht="14.1" customHeight="1" x14ac:dyDescent="0.3">
      <c r="B8" s="387" t="s">
        <v>567</v>
      </c>
      <c r="C8" s="387"/>
      <c r="D8" s="387"/>
      <c r="E8" s="387"/>
      <c r="F8" s="387"/>
      <c r="G8" s="387"/>
    </row>
    <row r="9" spans="2:101" x14ac:dyDescent="0.3">
      <c r="B9" s="387" t="s">
        <v>568</v>
      </c>
      <c r="C9" s="387"/>
      <c r="D9" s="387"/>
      <c r="E9" s="387"/>
      <c r="F9" s="387"/>
      <c r="G9" s="387"/>
    </row>
    <row r="10" spans="2:101" x14ac:dyDescent="0.3">
      <c r="B10" s="387" t="s">
        <v>569</v>
      </c>
      <c r="C10" s="387"/>
      <c r="D10" s="387"/>
      <c r="E10" s="387"/>
      <c r="F10" s="387"/>
      <c r="G10" s="387"/>
    </row>
    <row r="11" spans="2:101" x14ac:dyDescent="0.3">
      <c r="B11" s="387" t="s">
        <v>570</v>
      </c>
      <c r="C11" s="387"/>
      <c r="D11" s="387"/>
      <c r="E11" s="387"/>
      <c r="F11" s="387"/>
      <c r="G11" s="387"/>
    </row>
    <row r="12" spans="2:101" x14ac:dyDescent="0.3">
      <c r="B12" s="387" t="s">
        <v>571</v>
      </c>
      <c r="C12" s="387"/>
      <c r="D12" s="387"/>
      <c r="E12" s="387"/>
      <c r="F12" s="387"/>
      <c r="G12" s="387"/>
    </row>
    <row r="13" spans="2:101" ht="29.25" customHeight="1" x14ac:dyDescent="0.3">
      <c r="B13" s="387" t="s">
        <v>572</v>
      </c>
      <c r="C13" s="387"/>
      <c r="D13" s="387"/>
      <c r="E13" s="387"/>
      <c r="F13" s="387"/>
      <c r="G13" s="387"/>
    </row>
    <row r="14" spans="2:101" x14ac:dyDescent="0.3">
      <c r="B14" s="387" t="s">
        <v>685</v>
      </c>
      <c r="C14" s="387"/>
      <c r="D14" s="387"/>
      <c r="E14" s="387"/>
      <c r="F14" s="387"/>
      <c r="G14" s="387"/>
    </row>
    <row r="15" spans="2:101" x14ac:dyDescent="0.3">
      <c r="B15" s="387" t="s">
        <v>574</v>
      </c>
      <c r="C15" s="387"/>
      <c r="D15" s="387"/>
      <c r="E15" s="387"/>
      <c r="F15" s="387"/>
      <c r="G15" s="387"/>
    </row>
    <row r="16" spans="2:101" x14ac:dyDescent="0.3">
      <c r="B16" s="26" t="s">
        <v>575</v>
      </c>
      <c r="C16" s="48"/>
      <c r="D16" s="48"/>
      <c r="E16" s="48"/>
      <c r="F16" s="48"/>
      <c r="G16" s="48"/>
    </row>
    <row r="17" spans="2:101" x14ac:dyDescent="0.3">
      <c r="B17" s="63"/>
      <c r="C17" s="326"/>
      <c r="D17" s="326"/>
      <c r="E17" s="326"/>
      <c r="F17" s="326"/>
      <c r="G17" s="326"/>
    </row>
    <row r="18" spans="2:101" s="26" customFormat="1" ht="14.65" x14ac:dyDescent="0.3">
      <c r="B18" s="267" t="s">
        <v>576</v>
      </c>
      <c r="C18" s="267"/>
      <c r="D18" s="267"/>
      <c r="E18" s="267"/>
      <c r="F18" s="267"/>
      <c r="G18" s="267"/>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row>
    <row r="19" spans="2:101" s="26" customFormat="1" ht="3" customHeight="1" x14ac:dyDescent="0.3">
      <c r="B19" s="268"/>
      <c r="C19" s="268"/>
      <c r="D19" s="268"/>
      <c r="E19" s="268"/>
      <c r="F19" s="268"/>
      <c r="G19" s="268"/>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row>
    <row r="20" spans="2:101" s="26" customFormat="1" ht="13.9" x14ac:dyDescent="0.3">
      <c r="B20" s="136" t="s">
        <v>5</v>
      </c>
      <c r="C20" s="269" t="s">
        <v>7</v>
      </c>
      <c r="D20" s="270" t="s">
        <v>11</v>
      </c>
      <c r="E20" s="270" t="s">
        <v>6</v>
      </c>
      <c r="F20" s="270" t="s">
        <v>67</v>
      </c>
      <c r="G20" s="269" t="s">
        <v>238</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row>
    <row r="21" spans="2:101" s="26" customFormat="1" x14ac:dyDescent="0.3">
      <c r="B21" s="136"/>
      <c r="C21" s="269"/>
      <c r="D21" s="270"/>
      <c r="E21" s="270"/>
      <c r="F21" s="270"/>
      <c r="G21" s="269"/>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row>
    <row r="22" spans="2:101" s="26" customFormat="1" ht="15.4" x14ac:dyDescent="0.3">
      <c r="B22" s="271" t="s">
        <v>577</v>
      </c>
      <c r="C22" s="105" t="s">
        <v>391</v>
      </c>
      <c r="D22" s="197"/>
      <c r="E22" s="134" t="s">
        <v>8</v>
      </c>
      <c r="F22" s="134" t="s">
        <v>10</v>
      </c>
      <c r="G22" s="257" t="s">
        <v>578</v>
      </c>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row>
    <row r="23" spans="2:101" s="26" customFormat="1" x14ac:dyDescent="0.3">
      <c r="B23" s="271"/>
      <c r="C23" s="269"/>
      <c r="D23" s="270"/>
      <c r="E23" s="270"/>
      <c r="F23" s="270"/>
      <c r="G23" s="257"/>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row>
    <row r="24" spans="2:101" s="26" customFormat="1" ht="15.4" x14ac:dyDescent="0.3">
      <c r="B24" s="271" t="s">
        <v>579</v>
      </c>
      <c r="C24" s="133" t="s">
        <v>580</v>
      </c>
      <c r="D24" s="49"/>
      <c r="E24" s="134" t="s">
        <v>89</v>
      </c>
      <c r="F24" s="134" t="s">
        <v>10</v>
      </c>
      <c r="G24" s="257" t="s">
        <v>379</v>
      </c>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row>
    <row r="25" spans="2:101" s="26" customFormat="1" x14ac:dyDescent="0.3">
      <c r="B25" s="271"/>
      <c r="C25" s="133"/>
      <c r="D25" s="133"/>
      <c r="E25" s="134"/>
      <c r="F25" s="134"/>
      <c r="G25" s="257"/>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row>
    <row r="26" spans="2:101" s="26" customFormat="1" x14ac:dyDescent="0.3">
      <c r="B26" s="271" t="s">
        <v>581</v>
      </c>
      <c r="C26" s="133" t="s">
        <v>582</v>
      </c>
      <c r="D26" s="345"/>
      <c r="E26" s="135" t="s">
        <v>583</v>
      </c>
      <c r="F26" s="135" t="s">
        <v>10</v>
      </c>
      <c r="G26" s="257" t="s">
        <v>584</v>
      </c>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row>
    <row r="27" spans="2:101" s="26" customFormat="1" ht="12.75" thickBot="1" x14ac:dyDescent="0.35">
      <c r="B27" s="271"/>
      <c r="C27" s="133"/>
      <c r="D27" s="272"/>
      <c r="E27" s="134"/>
      <c r="F27" s="134"/>
      <c r="G27" s="273"/>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row>
    <row r="28" spans="2:101" s="32" customFormat="1" ht="15" thickTop="1" thickBot="1" x14ac:dyDescent="0.35">
      <c r="B28" s="257" t="s">
        <v>585</v>
      </c>
      <c r="C28" s="274" t="s">
        <v>50</v>
      </c>
      <c r="D28" s="275"/>
      <c r="E28" s="275"/>
      <c r="F28" s="275"/>
      <c r="G28" s="257"/>
    </row>
    <row r="29" spans="2:101" s="26" customFormat="1" ht="12.75" thickTop="1" x14ac:dyDescent="0.3">
      <c r="B29" s="271"/>
      <c r="C29" s="133"/>
      <c r="D29" s="272"/>
      <c r="E29" s="134"/>
      <c r="F29" s="134"/>
      <c r="G29" s="273"/>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row>
    <row r="30" spans="2:101" s="26" customFormat="1" ht="15.4" x14ac:dyDescent="0.3">
      <c r="B30" s="271" t="s">
        <v>388</v>
      </c>
      <c r="C30" s="133" t="s">
        <v>389</v>
      </c>
      <c r="D30" s="134">
        <v>4000</v>
      </c>
      <c r="E30" s="135" t="s">
        <v>8</v>
      </c>
      <c r="F30" s="135" t="s">
        <v>79</v>
      </c>
      <c r="G30" s="257"/>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row>
    <row r="31" spans="2:101" s="26" customFormat="1" x14ac:dyDescent="0.3">
      <c r="B31" s="271"/>
      <c r="C31" s="133"/>
      <c r="D31" s="134"/>
      <c r="E31" s="135"/>
      <c r="F31" s="135"/>
      <c r="G31" s="257"/>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row>
    <row r="32" spans="2:101" s="26" customFormat="1" ht="27.75" customHeight="1" x14ac:dyDescent="0.3">
      <c r="B32" s="271" t="s">
        <v>586</v>
      </c>
      <c r="C32" s="133" t="s">
        <v>390</v>
      </c>
      <c r="D32" s="134">
        <v>0.5</v>
      </c>
      <c r="E32" s="135" t="s">
        <v>8</v>
      </c>
      <c r="F32" s="135" t="s">
        <v>79</v>
      </c>
      <c r="G32" s="257" t="s">
        <v>587</v>
      </c>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row>
    <row r="33" spans="2:101" s="26" customFormat="1" x14ac:dyDescent="0.3">
      <c r="B33" s="136"/>
      <c r="C33" s="269"/>
      <c r="D33" s="270"/>
      <c r="E33" s="270"/>
      <c r="F33" s="270"/>
      <c r="G33" s="269"/>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row>
    <row r="34" spans="2:101" s="26" customFormat="1" ht="24.75" x14ac:dyDescent="0.3">
      <c r="B34" s="271" t="s">
        <v>442</v>
      </c>
      <c r="C34" s="133" t="s">
        <v>443</v>
      </c>
      <c r="D34" s="276" t="str">
        <f>IF(ISNUMBER(D26),ROUNDUP(Nhouse*fhouse/(D26*365),0),"??")</f>
        <v>??</v>
      </c>
      <c r="E34" s="134" t="s">
        <v>58</v>
      </c>
      <c r="F34" s="134" t="s">
        <v>12</v>
      </c>
      <c r="G34" s="257" t="s">
        <v>782</v>
      </c>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row>
    <row r="35" spans="2:101" s="26" customFormat="1" x14ac:dyDescent="0.3">
      <c r="B35" s="271"/>
      <c r="C35" s="133"/>
      <c r="D35" s="134"/>
      <c r="E35" s="134"/>
      <c r="F35" s="134"/>
      <c r="G35" s="273"/>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row>
    <row r="36" spans="2:101" s="26" customFormat="1" ht="15.4" x14ac:dyDescent="0.3">
      <c r="B36" s="271" t="s">
        <v>588</v>
      </c>
      <c r="C36" s="133" t="s">
        <v>444</v>
      </c>
      <c r="D36" s="272">
        <v>1</v>
      </c>
      <c r="E36" s="135" t="s">
        <v>8</v>
      </c>
      <c r="F36" s="134" t="s">
        <v>79</v>
      </c>
      <c r="G36" s="257" t="s">
        <v>445</v>
      </c>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row>
    <row r="37" spans="2:101" s="26" customFormat="1" x14ac:dyDescent="0.3">
      <c r="B37" s="271"/>
      <c r="C37" s="133"/>
      <c r="D37" s="272"/>
      <c r="E37" s="134"/>
      <c r="F37" s="134"/>
      <c r="G37" s="273"/>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row>
    <row r="38" spans="2:101" s="26" customFormat="1" ht="15.4" x14ac:dyDescent="0.3">
      <c r="B38" s="271" t="s">
        <v>446</v>
      </c>
      <c r="C38" s="133" t="s">
        <v>350</v>
      </c>
      <c r="D38" s="134">
        <v>125</v>
      </c>
      <c r="E38" s="134" t="s">
        <v>447</v>
      </c>
      <c r="F38" s="134" t="s">
        <v>79</v>
      </c>
      <c r="G38" s="277"/>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row>
    <row r="39" spans="2:101" s="26" customFormat="1" x14ac:dyDescent="0.3">
      <c r="B39" s="271"/>
      <c r="C39" s="133"/>
      <c r="D39" s="134"/>
      <c r="E39" s="134"/>
      <c r="F39" s="134"/>
      <c r="G39" s="277"/>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row>
    <row r="40" spans="2:101" s="26" customFormat="1" ht="15.4" x14ac:dyDescent="0.3">
      <c r="B40" s="271" t="s">
        <v>686</v>
      </c>
      <c r="C40" s="133" t="s">
        <v>687</v>
      </c>
      <c r="D40" s="134">
        <v>145</v>
      </c>
      <c r="E40" s="134" t="s">
        <v>447</v>
      </c>
      <c r="F40" s="134" t="s">
        <v>79</v>
      </c>
      <c r="G40" s="277"/>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row>
    <row r="41" spans="2:101" s="26" customFormat="1" ht="13.5" customHeight="1" x14ac:dyDescent="0.3">
      <c r="B41" s="271"/>
      <c r="C41" s="133"/>
      <c r="D41" s="134"/>
      <c r="E41" s="134"/>
      <c r="F41" s="134"/>
      <c r="G41" s="277"/>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row>
    <row r="42" spans="2:101" s="26" customFormat="1" ht="15.4" x14ac:dyDescent="0.3">
      <c r="B42" s="271" t="s">
        <v>351</v>
      </c>
      <c r="C42" s="105" t="s">
        <v>156</v>
      </c>
      <c r="D42" s="134">
        <v>1000</v>
      </c>
      <c r="E42" s="134" t="s">
        <v>138</v>
      </c>
      <c r="F42" s="134" t="s">
        <v>79</v>
      </c>
      <c r="G42" s="257" t="s">
        <v>352</v>
      </c>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row>
    <row r="43" spans="2:101" s="26" customFormat="1" x14ac:dyDescent="0.3">
      <c r="B43" s="271"/>
      <c r="C43" s="105"/>
      <c r="D43" s="198"/>
      <c r="E43" s="134"/>
      <c r="F43" s="134"/>
      <c r="G43" s="257"/>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row>
    <row r="44" spans="2:101" s="26" customFormat="1" ht="15.4" x14ac:dyDescent="0.3">
      <c r="B44" s="257" t="s">
        <v>353</v>
      </c>
      <c r="C44" s="132" t="s">
        <v>589</v>
      </c>
      <c r="D44" s="278" t="str">
        <f>INDEX('Pick-lists &amp; Defaults'!C83:C86,MATCH(C28,application_method_users,0))</f>
        <v>??</v>
      </c>
      <c r="E44" s="135" t="s">
        <v>8</v>
      </c>
      <c r="F44" s="135" t="s">
        <v>79</v>
      </c>
      <c r="G44" s="257" t="s">
        <v>358</v>
      </c>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row>
    <row r="45" spans="2:101" s="26" customFormat="1" x14ac:dyDescent="0.3">
      <c r="B45" s="271"/>
      <c r="C45" s="105"/>
      <c r="D45" s="134"/>
      <c r="E45" s="134"/>
      <c r="F45" s="134"/>
      <c r="G45" s="277"/>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row>
    <row r="46" spans="2:101" s="26" customFormat="1" ht="15.4" x14ac:dyDescent="0.3">
      <c r="B46" s="271" t="s">
        <v>354</v>
      </c>
      <c r="C46" s="105" t="s">
        <v>536</v>
      </c>
      <c r="D46" s="278" t="str">
        <f>INDEX('Pick-lists &amp; Defaults'!D83:D86,MATCH(C28,application_method_users,0))</f>
        <v>??</v>
      </c>
      <c r="E46" s="134" t="s">
        <v>8</v>
      </c>
      <c r="F46" s="134" t="s">
        <v>79</v>
      </c>
      <c r="G46" s="257" t="s">
        <v>358</v>
      </c>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row>
    <row r="47" spans="2:101" s="26" customFormat="1" x14ac:dyDescent="0.3">
      <c r="B47" s="271"/>
      <c r="C47" s="105"/>
      <c r="D47" s="134"/>
      <c r="E47" s="134"/>
      <c r="F47" s="134"/>
      <c r="G47" s="257"/>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row>
    <row r="48" spans="2:101" s="26" customFormat="1" ht="15.4" x14ac:dyDescent="0.3">
      <c r="B48" s="271" t="s">
        <v>590</v>
      </c>
      <c r="C48" s="105" t="s">
        <v>591</v>
      </c>
      <c r="D48" s="279" t="str">
        <f>INDEX('Pick-lists &amp; Defaults'!E83:E86,MATCH(C28,application_method_users,0))</f>
        <v>??</v>
      </c>
      <c r="E48" s="134" t="s">
        <v>8</v>
      </c>
      <c r="F48" s="134" t="s">
        <v>79</v>
      </c>
      <c r="G48" s="257" t="s">
        <v>358</v>
      </c>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row>
    <row r="49" spans="2:101" s="26" customFormat="1" x14ac:dyDescent="0.3">
      <c r="B49" s="271"/>
      <c r="C49" s="105"/>
      <c r="D49" s="134"/>
      <c r="E49" s="134"/>
      <c r="F49" s="134"/>
      <c r="G49" s="257"/>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row>
    <row r="50" spans="2:101" s="26" customFormat="1" x14ac:dyDescent="0.3">
      <c r="B50" s="271"/>
      <c r="C50" s="105"/>
      <c r="D50" s="134"/>
      <c r="E50" s="134"/>
      <c r="F50" s="134"/>
      <c r="G50" s="257"/>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row>
    <row r="51" spans="2:101" s="26" customFormat="1" ht="17.25" customHeight="1" x14ac:dyDescent="0.3">
      <c r="B51" s="390" t="s">
        <v>592</v>
      </c>
      <c r="C51" s="390"/>
      <c r="D51" s="390"/>
      <c r="E51" s="390"/>
      <c r="F51" s="390"/>
      <c r="G51" s="390"/>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row>
    <row r="52" spans="2:101" s="26" customFormat="1" ht="28.5" customHeight="1" x14ac:dyDescent="0.3">
      <c r="B52" s="391" t="s">
        <v>593</v>
      </c>
      <c r="C52" s="391"/>
      <c r="D52" s="391"/>
      <c r="E52" s="391"/>
      <c r="F52" s="391"/>
      <c r="G52" s="391"/>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row>
    <row r="53" spans="2:101" s="26" customFormat="1" x14ac:dyDescent="0.3">
      <c r="B53" s="344"/>
      <c r="C53" s="344"/>
      <c r="D53" s="344"/>
      <c r="E53" s="344"/>
      <c r="F53" s="344"/>
      <c r="G53" s="344"/>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row>
    <row r="54" spans="2:101" s="32" customFormat="1" ht="15.4" x14ac:dyDescent="0.3">
      <c r="B54" s="281" t="s">
        <v>363</v>
      </c>
      <c r="C54" s="105" t="s">
        <v>364</v>
      </c>
      <c r="D54" s="134">
        <v>1</v>
      </c>
      <c r="E54" s="134" t="s">
        <v>8</v>
      </c>
      <c r="F54" s="134" t="s">
        <v>79</v>
      </c>
      <c r="G54" s="257" t="s">
        <v>358</v>
      </c>
    </row>
    <row r="55" spans="2:101" s="26" customFormat="1" x14ac:dyDescent="0.3">
      <c r="B55" s="271"/>
      <c r="C55" s="105"/>
      <c r="D55" s="134"/>
      <c r="E55" s="134"/>
      <c r="F55" s="134"/>
      <c r="G55" s="257"/>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row>
    <row r="56" spans="2:101" s="32" customFormat="1" ht="26.25" customHeight="1" x14ac:dyDescent="0.3">
      <c r="B56" s="281" t="s">
        <v>594</v>
      </c>
      <c r="C56" s="282" t="s">
        <v>595</v>
      </c>
      <c r="D56" s="231">
        <v>0</v>
      </c>
      <c r="E56" s="134" t="s">
        <v>8</v>
      </c>
      <c r="F56" s="283" t="s">
        <v>79</v>
      </c>
      <c r="G56" s="257" t="s">
        <v>358</v>
      </c>
    </row>
    <row r="57" spans="2:101" s="32" customFormat="1" x14ac:dyDescent="0.3">
      <c r="B57" s="281"/>
      <c r="C57" s="282"/>
      <c r="D57" s="231"/>
      <c r="E57" s="134"/>
      <c r="F57" s="283"/>
      <c r="G57" s="257"/>
    </row>
    <row r="58" spans="2:101" s="32" customFormat="1" ht="30.75" x14ac:dyDescent="0.3">
      <c r="B58" s="271" t="s">
        <v>596</v>
      </c>
      <c r="C58" s="105" t="s">
        <v>597</v>
      </c>
      <c r="D58" s="284" t="str">
        <f>IF(C28='Pick-lists &amp; Defaults'!B84,1-Fdrift-Frunoff-Felim,IF(OR(C28='Pick-lists &amp; Defaults'!B85,C28='Pick-lists &amp; Defaults'!B86),1-Fdripping-Felim,"??"))</f>
        <v>??</v>
      </c>
      <c r="E58" s="134" t="s">
        <v>8</v>
      </c>
      <c r="F58" s="134" t="s">
        <v>12</v>
      </c>
      <c r="G58" s="285" t="s">
        <v>598</v>
      </c>
    </row>
    <row r="59" spans="2:101" s="32" customFormat="1" ht="12.75" thickBot="1" x14ac:dyDescent="0.35">
      <c r="B59" s="281"/>
      <c r="C59" s="282"/>
      <c r="D59" s="134"/>
      <c r="E59" s="134"/>
      <c r="F59" s="283"/>
      <c r="G59" s="257"/>
    </row>
    <row r="60" spans="2:101" s="32" customFormat="1" x14ac:dyDescent="0.3">
      <c r="B60" s="281"/>
      <c r="C60" s="286" t="s">
        <v>599</v>
      </c>
      <c r="D60" s="287"/>
      <c r="E60" s="287"/>
      <c r="F60" s="288"/>
      <c r="G60" s="289"/>
    </row>
    <row r="61" spans="2:101" s="26" customFormat="1" ht="28.15" thickBot="1" x14ac:dyDescent="0.35">
      <c r="B61" s="281"/>
      <c r="C61" s="290" t="s">
        <v>600</v>
      </c>
      <c r="D61" s="291"/>
      <c r="E61" s="292" t="s">
        <v>8</v>
      </c>
      <c r="F61" s="292" t="s">
        <v>12</v>
      </c>
      <c r="G61" s="293" t="s">
        <v>601</v>
      </c>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row>
    <row r="62" spans="2:101" s="26" customFormat="1" x14ac:dyDescent="0.3">
      <c r="B62" s="271"/>
      <c r="C62" s="105"/>
      <c r="D62" s="134"/>
      <c r="E62" s="134"/>
      <c r="F62" s="134"/>
      <c r="G62" s="285"/>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row>
    <row r="63" spans="2:101" s="26" customFormat="1" x14ac:dyDescent="0.3">
      <c r="B63" s="271"/>
      <c r="C63" s="105"/>
      <c r="D63" s="134"/>
      <c r="E63" s="134"/>
      <c r="F63" s="134"/>
      <c r="G63" s="285"/>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row>
    <row r="64" spans="2:101" s="26" customFormat="1" x14ac:dyDescent="0.3">
      <c r="B64" s="294" t="s">
        <v>602</v>
      </c>
      <c r="C64" s="105"/>
      <c r="D64" s="134"/>
      <c r="E64" s="134"/>
      <c r="F64" s="134"/>
      <c r="G64" s="285"/>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row>
    <row r="65" spans="2:101" s="26" customFormat="1" ht="36.75" customHeight="1" x14ac:dyDescent="0.3">
      <c r="B65" s="388" t="s">
        <v>826</v>
      </c>
      <c r="C65" s="388"/>
      <c r="D65" s="388"/>
      <c r="E65" s="388"/>
      <c r="F65" s="388"/>
      <c r="G65" s="388"/>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row>
    <row r="66" spans="2:101" s="26" customFormat="1" x14ac:dyDescent="0.3">
      <c r="B66" s="294"/>
      <c r="C66" s="105"/>
      <c r="D66" s="134"/>
      <c r="E66" s="134"/>
      <c r="F66" s="134"/>
      <c r="G66" s="285"/>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row>
    <row r="67" spans="2:101" s="32" customFormat="1" ht="24.75" x14ac:dyDescent="0.3">
      <c r="B67" s="282" t="s">
        <v>603</v>
      </c>
      <c r="C67" s="282" t="s">
        <v>604</v>
      </c>
      <c r="D67" s="284" t="str">
        <f>IF(C28='Pick-lists &amp; Defaults'!B84,1-Fdrift-Frunoff-Felim-Frinse,IF(OR(C28='Pick-lists &amp; Defaults'!B85,C28='Pick-lists &amp; Defaults'!B86),1-Fdripping-Felim-Frinse,"??"))</f>
        <v>??</v>
      </c>
      <c r="E67" s="135" t="s">
        <v>8</v>
      </c>
      <c r="F67" s="283" t="s">
        <v>12</v>
      </c>
      <c r="G67" s="296" t="s">
        <v>605</v>
      </c>
    </row>
    <row r="68" spans="2:101" s="32" customFormat="1" x14ac:dyDescent="0.3">
      <c r="B68" s="282"/>
      <c r="C68" s="132"/>
      <c r="D68" s="135"/>
      <c r="E68" s="135"/>
      <c r="F68" s="135"/>
      <c r="G68" s="152"/>
    </row>
    <row r="69" spans="2:101" s="32" customFormat="1" ht="24.75" x14ac:dyDescent="0.3">
      <c r="B69" s="257" t="s">
        <v>450</v>
      </c>
      <c r="C69" s="282" t="s">
        <v>449</v>
      </c>
      <c r="D69" s="231">
        <v>30</v>
      </c>
      <c r="E69" s="283" t="s">
        <v>56</v>
      </c>
      <c r="F69" s="135" t="s">
        <v>79</v>
      </c>
      <c r="G69" s="273"/>
    </row>
    <row r="70" spans="2:101" s="32" customFormat="1" x14ac:dyDescent="0.3">
      <c r="B70" s="257"/>
      <c r="C70" s="282"/>
      <c r="D70" s="231"/>
      <c r="E70" s="283"/>
      <c r="F70" s="135"/>
      <c r="G70" s="297"/>
    </row>
    <row r="71" spans="2:101" s="32" customFormat="1" ht="37.15" x14ac:dyDescent="0.3">
      <c r="B71" s="152" t="s">
        <v>688</v>
      </c>
      <c r="C71" s="277" t="s">
        <v>607</v>
      </c>
      <c r="D71" s="49"/>
      <c r="E71" s="283" t="s">
        <v>380</v>
      </c>
      <c r="F71" s="135" t="s">
        <v>10</v>
      </c>
      <c r="G71" s="257" t="s">
        <v>608</v>
      </c>
    </row>
    <row r="72" spans="2:101" s="32" customFormat="1" x14ac:dyDescent="0.3">
      <c r="B72" s="152"/>
      <c r="C72" s="277"/>
      <c r="D72" s="298"/>
      <c r="E72" s="283"/>
      <c r="F72" s="135"/>
      <c r="G72" s="257"/>
    </row>
    <row r="73" spans="2:101" s="32" customFormat="1" ht="37.15" x14ac:dyDescent="0.3">
      <c r="B73" s="152" t="s">
        <v>689</v>
      </c>
      <c r="C73" s="277" t="s">
        <v>690</v>
      </c>
      <c r="D73" s="49"/>
      <c r="E73" s="283" t="s">
        <v>380</v>
      </c>
      <c r="F73" s="135" t="s">
        <v>10</v>
      </c>
      <c r="G73" s="257" t="s">
        <v>608</v>
      </c>
    </row>
    <row r="74" spans="2:101" s="32" customFormat="1" x14ac:dyDescent="0.3">
      <c r="B74" s="299"/>
      <c r="C74" s="300"/>
      <c r="D74" s="298"/>
      <c r="E74" s="301"/>
      <c r="F74" s="302"/>
      <c r="G74" s="299"/>
    </row>
    <row r="75" spans="2:101" s="32" customFormat="1" x14ac:dyDescent="0.3">
      <c r="B75" s="299"/>
      <c r="C75" s="300"/>
      <c r="D75" s="298"/>
      <c r="E75" s="301"/>
      <c r="F75" s="302"/>
      <c r="G75" s="299"/>
    </row>
    <row r="76" spans="2:101" s="32" customFormat="1" x14ac:dyDescent="0.3">
      <c r="B76" s="294" t="s">
        <v>609</v>
      </c>
      <c r="C76" s="300"/>
      <c r="D76" s="298"/>
      <c r="E76" s="301"/>
      <c r="F76" s="302"/>
      <c r="G76" s="299"/>
    </row>
    <row r="77" spans="2:101" s="32" customFormat="1" x14ac:dyDescent="0.3">
      <c r="B77" s="257"/>
      <c r="C77" s="282"/>
      <c r="D77" s="231"/>
      <c r="E77" s="283"/>
      <c r="F77" s="135"/>
      <c r="G77" s="257"/>
    </row>
    <row r="78" spans="2:101" s="32" customFormat="1" ht="90.75" customHeight="1" x14ac:dyDescent="0.3">
      <c r="B78" s="281" t="s">
        <v>355</v>
      </c>
      <c r="C78" s="281" t="s">
        <v>691</v>
      </c>
      <c r="D78" s="135">
        <v>13</v>
      </c>
      <c r="E78" s="283" t="s">
        <v>356</v>
      </c>
      <c r="F78" s="283" t="s">
        <v>79</v>
      </c>
      <c r="G78" s="153" t="s">
        <v>692</v>
      </c>
    </row>
    <row r="79" spans="2:101" s="32" customFormat="1" x14ac:dyDescent="0.3">
      <c r="B79" s="281"/>
      <c r="C79" s="281"/>
      <c r="D79" s="135"/>
      <c r="E79" s="283"/>
      <c r="F79" s="283"/>
      <c r="G79" s="153"/>
    </row>
    <row r="80" spans="2:101" s="32" customFormat="1" ht="68.25" customHeight="1" x14ac:dyDescent="0.3">
      <c r="B80" s="281" t="s">
        <v>693</v>
      </c>
      <c r="C80" s="281" t="s">
        <v>694</v>
      </c>
      <c r="D80" s="135">
        <v>254.72</v>
      </c>
      <c r="E80" s="283" t="s">
        <v>356</v>
      </c>
      <c r="F80" s="283" t="s">
        <v>79</v>
      </c>
      <c r="G80" s="152" t="s">
        <v>695</v>
      </c>
    </row>
    <row r="81" spans="2:101" s="32" customFormat="1" x14ac:dyDescent="0.3">
      <c r="B81" s="257"/>
      <c r="C81" s="132"/>
      <c r="D81" s="135"/>
      <c r="E81" s="283"/>
      <c r="F81" s="283"/>
      <c r="G81" s="153"/>
    </row>
    <row r="82" spans="2:101" s="26" customFormat="1" ht="15.4" x14ac:dyDescent="0.3">
      <c r="B82" s="271" t="s">
        <v>324</v>
      </c>
      <c r="C82" s="105" t="s">
        <v>333</v>
      </c>
      <c r="D82" s="134">
        <v>1700</v>
      </c>
      <c r="E82" s="134" t="s">
        <v>357</v>
      </c>
      <c r="F82" s="134" t="s">
        <v>79</v>
      </c>
      <c r="G82" s="257"/>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row>
    <row r="83" spans="2:101" s="26" customFormat="1" x14ac:dyDescent="0.3">
      <c r="B83" s="271"/>
      <c r="C83" s="105"/>
      <c r="D83" s="134"/>
      <c r="E83" s="134"/>
      <c r="F83" s="134"/>
      <c r="G83" s="257"/>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row>
    <row r="84" spans="2:101" s="26" customFormat="1" ht="15.4" x14ac:dyDescent="0.3">
      <c r="B84" s="105" t="s">
        <v>381</v>
      </c>
      <c r="C84" s="133" t="s">
        <v>382</v>
      </c>
      <c r="D84" s="49"/>
      <c r="E84" s="134" t="s">
        <v>383</v>
      </c>
      <c r="F84" s="134" t="s">
        <v>10</v>
      </c>
      <c r="G84" s="257"/>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row>
    <row r="85" spans="2:101" s="26" customFormat="1" x14ac:dyDescent="0.3">
      <c r="B85" s="105"/>
      <c r="C85" s="133"/>
      <c r="D85" s="134"/>
      <c r="E85" s="134"/>
      <c r="F85" s="134"/>
      <c r="G85" s="257"/>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row>
    <row r="86" spans="2:101" s="26" customFormat="1" ht="13.9" x14ac:dyDescent="0.3">
      <c r="B86" s="105" t="s">
        <v>384</v>
      </c>
      <c r="C86" s="133" t="s">
        <v>385</v>
      </c>
      <c r="D86" s="197"/>
      <c r="E86" s="134" t="s">
        <v>58</v>
      </c>
      <c r="F86" s="134" t="s">
        <v>10</v>
      </c>
      <c r="G86" s="269"/>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row>
    <row r="87" spans="2:101" s="26" customFormat="1" x14ac:dyDescent="0.3">
      <c r="B87" s="105"/>
      <c r="C87" s="133"/>
      <c r="D87" s="270"/>
      <c r="E87" s="270"/>
      <c r="F87" s="270"/>
      <c r="G87" s="269"/>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row>
    <row r="88" spans="2:101" ht="14.65" x14ac:dyDescent="0.3">
      <c r="B88" s="267" t="s">
        <v>3</v>
      </c>
      <c r="C88" s="303"/>
      <c r="D88" s="303"/>
      <c r="E88" s="303"/>
      <c r="F88" s="303"/>
      <c r="G88" s="304"/>
    </row>
    <row r="89" spans="2:101" ht="3" customHeight="1" x14ac:dyDescent="0.3">
      <c r="B89" s="105"/>
      <c r="C89" s="105"/>
      <c r="D89" s="105"/>
      <c r="E89" s="105"/>
      <c r="F89" s="105"/>
      <c r="G89" s="133"/>
    </row>
    <row r="90" spans="2:101" ht="13.9" x14ac:dyDescent="0.3">
      <c r="B90" s="136" t="s">
        <v>5</v>
      </c>
      <c r="C90" s="269" t="s">
        <v>7</v>
      </c>
      <c r="D90" s="270" t="s">
        <v>11</v>
      </c>
      <c r="E90" s="270" t="s">
        <v>6</v>
      </c>
      <c r="F90" s="270" t="s">
        <v>67</v>
      </c>
      <c r="G90" s="269" t="s">
        <v>238</v>
      </c>
    </row>
    <row r="91" spans="2:101" x14ac:dyDescent="0.3">
      <c r="B91" s="136"/>
      <c r="C91" s="269"/>
      <c r="D91" s="270"/>
      <c r="E91" s="270"/>
      <c r="F91" s="270"/>
      <c r="G91" s="269"/>
    </row>
    <row r="92" spans="2:101" ht="14.65" x14ac:dyDescent="0.3">
      <c r="B92" s="305" t="s">
        <v>612</v>
      </c>
      <c r="C92" s="269"/>
      <c r="D92" s="270"/>
      <c r="E92" s="270"/>
      <c r="F92" s="270"/>
      <c r="G92" s="269"/>
    </row>
    <row r="93" spans="2:101" x14ac:dyDescent="0.3">
      <c r="B93" s="130"/>
      <c r="C93" s="132"/>
      <c r="D93" s="130"/>
      <c r="E93" s="130"/>
      <c r="F93" s="130"/>
      <c r="G93" s="133"/>
    </row>
    <row r="94" spans="2:101" x14ac:dyDescent="0.3">
      <c r="B94" s="294" t="s">
        <v>613</v>
      </c>
      <c r="C94" s="132"/>
      <c r="D94" s="130"/>
      <c r="E94" s="130"/>
      <c r="F94" s="130"/>
      <c r="G94" s="133"/>
    </row>
    <row r="95" spans="2:101" s="26" customFormat="1" ht="31.9" customHeight="1" x14ac:dyDescent="0.3">
      <c r="B95" s="271" t="s">
        <v>614</v>
      </c>
      <c r="C95" s="132" t="s">
        <v>696</v>
      </c>
      <c r="D95" s="158" t="str">
        <f>IF(OR(C28='Pick-lists &amp; Defaults'!B85,C28='Pick-lists &amp; Defaults'!B86),0,IF(AND(ISNUMBER(Vform),ISNUMBER(Fform),ISNUMBER(RHOform), ISNUMBER(Fdrift)),AREA_façade*Vform*Fform*RHOform*Fdrift*1000,"??"))</f>
        <v>??</v>
      </c>
      <c r="E95" s="283" t="s">
        <v>448</v>
      </c>
      <c r="F95" s="283" t="s">
        <v>12</v>
      </c>
      <c r="G95" s="152" t="s">
        <v>697</v>
      </c>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row>
    <row r="96" spans="2:101" s="26" customFormat="1" x14ac:dyDescent="0.3">
      <c r="B96" s="271"/>
      <c r="C96" s="132"/>
      <c r="D96" s="132"/>
      <c r="E96" s="283"/>
      <c r="F96" s="283"/>
      <c r="G96" s="15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row>
    <row r="97" spans="2:101" s="26" customFormat="1" ht="24.75" x14ac:dyDescent="0.3">
      <c r="B97" s="271" t="s">
        <v>617</v>
      </c>
      <c r="C97" s="132" t="s">
        <v>698</v>
      </c>
      <c r="D97" s="158" t="str">
        <f>IF(OR(C28='Pick-lists &amp; Defaults'!B85,C28='Pick-lists &amp; Defaults'!B86),0,IF(AND(ISNUMBER(Vform),ISNUMBER(Fform),ISNUMBER(RHOform),ISNUMBER(Frunoff)),AREA_façade*Vform*Fform*RHOform*Frunoff*1000,"??"))</f>
        <v>??</v>
      </c>
      <c r="E97" s="283" t="s">
        <v>448</v>
      </c>
      <c r="F97" s="283" t="s">
        <v>12</v>
      </c>
      <c r="G97" s="152" t="s">
        <v>699</v>
      </c>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row>
    <row r="98" spans="2:101" s="26" customFormat="1" x14ac:dyDescent="0.3">
      <c r="B98" s="271"/>
      <c r="C98" s="132"/>
      <c r="D98" s="134"/>
      <c r="E98" s="283"/>
      <c r="F98" s="283"/>
      <c r="G98" s="15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row>
    <row r="99" spans="2:101" s="26" customFormat="1" ht="31.9" customHeight="1" x14ac:dyDescent="0.3">
      <c r="B99" s="271" t="s">
        <v>700</v>
      </c>
      <c r="C99" s="132" t="s">
        <v>701</v>
      </c>
      <c r="D99" s="158" t="str">
        <f>IF(OR(C28='Pick-lists &amp; Defaults'!B85,C28='Pick-lists &amp; Defaults'!B86),0,IF(AND(ISNUMBER(Vform),ISNUMBER(Fform),ISNUMBER(RHOform), ISNUMBER(Fdrift)),AREA_roof*Vform*Fform*RHOform*Fdrift*1000,"??"))</f>
        <v>??</v>
      </c>
      <c r="E99" s="283" t="s">
        <v>448</v>
      </c>
      <c r="F99" s="283" t="s">
        <v>12</v>
      </c>
      <c r="G99" s="152" t="s">
        <v>702</v>
      </c>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row>
    <row r="100" spans="2:101" s="26" customFormat="1" x14ac:dyDescent="0.3">
      <c r="B100" s="271"/>
      <c r="C100" s="132"/>
      <c r="D100" s="132"/>
      <c r="E100" s="283"/>
      <c r="F100" s="283"/>
      <c r="G100" s="15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row>
    <row r="101" spans="2:101" s="26" customFormat="1" ht="24.75" x14ac:dyDescent="0.3">
      <c r="B101" s="271" t="s">
        <v>703</v>
      </c>
      <c r="C101" s="132" t="s">
        <v>704</v>
      </c>
      <c r="D101" s="158" t="str">
        <f>IF(OR(C28='Pick-lists &amp; Defaults'!B85,C28='Pick-lists &amp; Defaults'!B86),0,IF(AND(ISNUMBER(Vform),ISNUMBER(Fform),ISNUMBER(RHOform),ISNUMBER(Frunoff)),AREA_roof*Vform*Fform*RHOform*Frunoff*1000,"??"))</f>
        <v>??</v>
      </c>
      <c r="E101" s="283" t="s">
        <v>448</v>
      </c>
      <c r="F101" s="283" t="s">
        <v>12</v>
      </c>
      <c r="G101" s="152" t="s">
        <v>705</v>
      </c>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row>
    <row r="102" spans="2:101" s="26" customFormat="1" x14ac:dyDescent="0.3">
      <c r="B102" s="271"/>
      <c r="C102" s="132"/>
      <c r="D102" s="134"/>
      <c r="E102" s="283"/>
      <c r="F102" s="283"/>
      <c r="G102" s="15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row>
    <row r="103" spans="2:101" s="26" customFormat="1" x14ac:dyDescent="0.3">
      <c r="B103" s="294" t="s">
        <v>619</v>
      </c>
      <c r="C103" s="306"/>
      <c r="D103" s="134"/>
      <c r="E103" s="301"/>
      <c r="F103" s="301"/>
      <c r="G103" s="307"/>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row>
    <row r="104" spans="2:101" s="32" customFormat="1" ht="24.75" x14ac:dyDescent="0.3">
      <c r="B104" s="257" t="s">
        <v>620</v>
      </c>
      <c r="C104" s="132" t="s">
        <v>706</v>
      </c>
      <c r="D104" s="158" t="str">
        <f>IF(C28='Pick-lists &amp; Defaults'!B84,0,IF(AND(ISNUMBER(Vform),ISNUMBER(Fform),ISNUMBER(Fdripping)),AREA_façade*Vform*Fform*RHOform*Fdripping*1000,"??"))</f>
        <v>??</v>
      </c>
      <c r="E104" s="283" t="s">
        <v>448</v>
      </c>
      <c r="F104" s="283" t="s">
        <v>12</v>
      </c>
      <c r="G104" s="152" t="s">
        <v>707</v>
      </c>
    </row>
    <row r="105" spans="2:101" s="26" customFormat="1" x14ac:dyDescent="0.3">
      <c r="B105" s="299"/>
      <c r="C105" s="306"/>
      <c r="D105" s="134"/>
      <c r="E105" s="301"/>
      <c r="F105" s="301"/>
      <c r="G105" s="307"/>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row>
    <row r="106" spans="2:101" s="32" customFormat="1" ht="24.75" x14ac:dyDescent="0.3">
      <c r="B106" s="257" t="s">
        <v>708</v>
      </c>
      <c r="C106" s="132" t="s">
        <v>709</v>
      </c>
      <c r="D106" s="158" t="str">
        <f>IF(C28='Pick-lists &amp; Defaults'!B84,0,IF(AND(ISNUMBER(Vform),ISNUMBER(Fform),ISNUMBER(Fdripping)),AREA_roof*Vform*Fform*RHOform*Fdripping*1000,"??"))</f>
        <v>??</v>
      </c>
      <c r="E106" s="283" t="s">
        <v>448</v>
      </c>
      <c r="F106" s="283" t="s">
        <v>12</v>
      </c>
      <c r="G106" s="152" t="s">
        <v>710</v>
      </c>
    </row>
    <row r="107" spans="2:101" s="26" customFormat="1" x14ac:dyDescent="0.3">
      <c r="B107" s="299"/>
      <c r="C107" s="306"/>
      <c r="D107" s="134"/>
      <c r="E107" s="301"/>
      <c r="F107" s="301"/>
      <c r="G107" s="307"/>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row>
    <row r="108" spans="2:101" s="26" customFormat="1" x14ac:dyDescent="0.3">
      <c r="B108" s="294" t="s">
        <v>623</v>
      </c>
      <c r="C108" s="306"/>
      <c r="D108" s="134"/>
      <c r="E108" s="301"/>
      <c r="F108" s="301"/>
      <c r="G108" s="307"/>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row>
    <row r="109" spans="2:101" s="26" customFormat="1" ht="24.75" x14ac:dyDescent="0.3">
      <c r="B109" s="271" t="s">
        <v>624</v>
      </c>
      <c r="C109" s="105" t="s">
        <v>711</v>
      </c>
      <c r="D109" s="158" t="str">
        <f>IF(AND(ISNUMBER(Vform),ISNUMBER(Fform),ISNUMBER(Frinse)),AREA_façade*Vform*Fform*RHOform*Frunoff_rinse*Frinse*1000,"??")</f>
        <v>??</v>
      </c>
      <c r="E109" s="283" t="s">
        <v>448</v>
      </c>
      <c r="F109" s="283" t="s">
        <v>12</v>
      </c>
      <c r="G109" s="153" t="s">
        <v>712</v>
      </c>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row>
    <row r="110" spans="2:101" s="26" customFormat="1" x14ac:dyDescent="0.3">
      <c r="B110" s="271"/>
      <c r="C110" s="105"/>
      <c r="D110" s="134"/>
      <c r="E110" s="134"/>
      <c r="F110" s="134"/>
      <c r="G110" s="153"/>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row>
    <row r="111" spans="2:101" s="26" customFormat="1" ht="24.75" x14ac:dyDescent="0.3">
      <c r="B111" s="271" t="s">
        <v>713</v>
      </c>
      <c r="C111" s="105" t="s">
        <v>714</v>
      </c>
      <c r="D111" s="158" t="str">
        <f>IF(AND(ISNUMBER(Vform),ISNUMBER(Fform),ISNUMBER(Frinse)),AREA_roof*Vform*Fform*RHOform*Frunoff_rinse*Frinse*1000,"??")</f>
        <v>??</v>
      </c>
      <c r="E111" s="283" t="s">
        <v>448</v>
      </c>
      <c r="F111" s="283" t="s">
        <v>12</v>
      </c>
      <c r="G111" s="153" t="s">
        <v>715</v>
      </c>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row>
    <row r="112" spans="2:101" s="26" customFormat="1" x14ac:dyDescent="0.3">
      <c r="B112" s="271"/>
      <c r="C112" s="105"/>
      <c r="D112" s="134"/>
      <c r="E112" s="134"/>
      <c r="F112" s="134"/>
      <c r="G112" s="153"/>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row>
    <row r="113" spans="2:101" s="26" customFormat="1" x14ac:dyDescent="0.3">
      <c r="B113" s="294" t="s">
        <v>626</v>
      </c>
      <c r="C113" s="105"/>
      <c r="D113" s="134"/>
      <c r="E113" s="134"/>
      <c r="F113" s="134"/>
      <c r="G113" s="153"/>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row>
    <row r="114" spans="2:101" s="26" customFormat="1" ht="63" customHeight="1" x14ac:dyDescent="0.3">
      <c r="B114" s="257" t="s">
        <v>627</v>
      </c>
      <c r="C114" s="132" t="s">
        <v>716</v>
      </c>
      <c r="D114" s="158" t="str">
        <f>IF(AND(ISNUMBER(Vform),ISNUMBER(Fform),ISNUMBER(Fleached)),IF(ISNUMBER(Q_leach_façade),MIN(Q_leach_façade*AREA_façade/TIME,AREA_façade*Vform*Fform*RHOform*Fleached*1000/TIME),AREA_façade*Vform*Fform*RHOform*Fleached*1000/TIME),"??")</f>
        <v>??</v>
      </c>
      <c r="E114" s="283" t="s">
        <v>359</v>
      </c>
      <c r="F114" s="135" t="s">
        <v>12</v>
      </c>
      <c r="G114" s="257" t="s">
        <v>717</v>
      </c>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row>
    <row r="115" spans="2:101" s="26" customFormat="1" x14ac:dyDescent="0.3">
      <c r="B115" s="257"/>
      <c r="C115" s="132"/>
      <c r="D115" s="132"/>
      <c r="E115" s="283"/>
      <c r="F115" s="135"/>
      <c r="G115" s="257"/>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row>
    <row r="116" spans="2:101" s="26" customFormat="1" ht="61.5" customHeight="1" x14ac:dyDescent="0.3">
      <c r="B116" s="257" t="s">
        <v>718</v>
      </c>
      <c r="C116" s="132" t="s">
        <v>719</v>
      </c>
      <c r="D116" s="158" t="str">
        <f>IF(AND(ISNUMBER(Vform),ISNUMBER(Fform),ISNUMBER(Fleached)),IF(ISNUMBER(Q_leach_roof),MIN(Q_leach_roof*AREA_roof/TIME,AREA_roof*Vform*Fform*RHOform*Fleached*1000/TIME),AREA_roof*Vform*Fform*RHOform*Fleached*1000/TIME),"??")</f>
        <v>??</v>
      </c>
      <c r="E116" s="283" t="s">
        <v>359</v>
      </c>
      <c r="F116" s="135" t="s">
        <v>12</v>
      </c>
      <c r="G116" s="257" t="s">
        <v>720</v>
      </c>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row>
    <row r="117" spans="2:101" s="26" customFormat="1" x14ac:dyDescent="0.3">
      <c r="B117" s="271"/>
      <c r="C117" s="105"/>
      <c r="D117" s="134"/>
      <c r="E117" s="134"/>
      <c r="F117" s="134"/>
      <c r="G117" s="153"/>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row>
    <row r="118" spans="2:101" s="26" customFormat="1" x14ac:dyDescent="0.3">
      <c r="B118" s="200" t="s">
        <v>360</v>
      </c>
      <c r="C118" s="106"/>
      <c r="D118" s="201"/>
      <c r="E118" s="201"/>
      <c r="F118" s="201"/>
      <c r="G118" s="20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row>
    <row r="119" spans="2:101" s="26" customFormat="1" x14ac:dyDescent="0.3">
      <c r="B119" s="308"/>
      <c r="C119" s="105"/>
      <c r="D119" s="134"/>
      <c r="E119" s="134"/>
      <c r="F119" s="134"/>
      <c r="G119" s="153"/>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row>
    <row r="120" spans="2:101" s="26" customFormat="1" ht="30.75" x14ac:dyDescent="0.3">
      <c r="B120" s="257" t="s">
        <v>721</v>
      </c>
      <c r="C120" s="132" t="s">
        <v>629</v>
      </c>
      <c r="D120" s="158" t="str">
        <f>IF(OR(C28='Pick-lists &amp; Defaults'!B85,C28='Pick-lists &amp; Defaults'!B86),0,IF(AND(ISNUMBER(nhouses_applic_city),ISNUMBER(Elocal_spray_drift_f),ISNUMBER(Elocal_spray_runoff_f),ISNUMBER(Elocal_spray_drift_r),ISNUMBER(Elocal_spray_runoff_r)),nhouses_applic_city*(Elocal_spray_drift_f+Elocal_spray_runoff_f+Elocal_spray_drift_r+Elocal_spray_runoff_r),"??"))</f>
        <v>??</v>
      </c>
      <c r="E120" s="283" t="s">
        <v>359</v>
      </c>
      <c r="F120" s="135" t="s">
        <v>12</v>
      </c>
      <c r="G120" s="152" t="s">
        <v>722</v>
      </c>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row>
    <row r="121" spans="2:101" s="26" customFormat="1" x14ac:dyDescent="0.3">
      <c r="B121" s="257"/>
      <c r="C121" s="132"/>
      <c r="D121" s="135"/>
      <c r="E121" s="283"/>
      <c r="F121" s="135"/>
      <c r="G121" s="15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row>
    <row r="122" spans="2:101" s="26" customFormat="1" ht="30.75" customHeight="1" x14ac:dyDescent="0.3">
      <c r="B122" s="257" t="s">
        <v>723</v>
      </c>
      <c r="C122" s="132" t="s">
        <v>632</v>
      </c>
      <c r="D122" s="158" t="str">
        <f>IF(C28='Pick-lists &amp; Defaults'!B84,0,IF(AND(ISNUMBER(Elocal_brush_mop_dripping_f),ISNUMBER(Elocal_brush_mop_dripping_r),ISNUMBER(nhouses_applic_city)),nhouses_applic_city*(Elocal_brush_mop_dripping_f+Elocal_brush_mop_dripping_r),"??"))</f>
        <v>??</v>
      </c>
      <c r="E122" s="283" t="s">
        <v>359</v>
      </c>
      <c r="F122" s="135" t="s">
        <v>12</v>
      </c>
      <c r="G122" s="152" t="s">
        <v>724</v>
      </c>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row>
    <row r="123" spans="2:101" s="26" customFormat="1" x14ac:dyDescent="0.3">
      <c r="B123" s="309"/>
      <c r="C123" s="132"/>
      <c r="D123" s="135"/>
      <c r="E123" s="135"/>
      <c r="F123" s="135"/>
      <c r="G123" s="15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row>
    <row r="124" spans="2:101" s="26" customFormat="1" ht="24.75" x14ac:dyDescent="0.3">
      <c r="B124" s="257" t="s">
        <v>725</v>
      </c>
      <c r="C124" s="132" t="s">
        <v>635</v>
      </c>
      <c r="D124" s="158" t="str">
        <f>IF(AND(ISNUMBER(nhouses_applic_city),ISNUMBER(Elocal_rinse_runoff_f),ISNUMBER(Elocal_rinse_runoff_r)),nhouses_applic_city*(Elocal_rinse_runoff_f+Elocal_rinse_runoff_r),"??")</f>
        <v>??</v>
      </c>
      <c r="E124" s="283" t="s">
        <v>359</v>
      </c>
      <c r="F124" s="135" t="s">
        <v>12</v>
      </c>
      <c r="G124" s="152" t="s">
        <v>726</v>
      </c>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row>
    <row r="125" spans="2:101" s="26" customFormat="1" x14ac:dyDescent="0.3">
      <c r="B125" s="257"/>
      <c r="C125" s="132"/>
      <c r="D125" s="135"/>
      <c r="E125" s="283"/>
      <c r="F125" s="135"/>
      <c r="G125" s="15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row>
    <row r="126" spans="2:101" s="26" customFormat="1" ht="30.75" customHeight="1" x14ac:dyDescent="0.3">
      <c r="B126" s="257" t="s">
        <v>727</v>
      </c>
      <c r="C126" s="132" t="s">
        <v>539</v>
      </c>
      <c r="D126" s="158" t="str">
        <f>IF(OR(C28='Pick-lists &amp; Defaults'!B85,C28='Pick-lists &amp; Defaults'!B86),0,IF(AND(ISNUMBER(Elocal_spray_runoff_f),ISNUMBER(Elocal_spray_drift_f),ISNUMBER(Elocal_rinse_runoff_f),ISNUMBER(Elocal_spray_drift_r),ISNUMBER(Elocal_spray_runoff_r),ISNUMBER(Elocal_rinse_runoff_r)),nhouses_applic_city*(Elocal_spray_drift_f+Elocal_spray_runoff_f+Elocal_spray_runoff_r+Elocal_spray_drift_r+Elocal_rinse_runoff_f+Elocal_rinse_runoff_r),"??"))</f>
        <v>??</v>
      </c>
      <c r="E126" s="283" t="s">
        <v>359</v>
      </c>
      <c r="F126" s="135" t="s">
        <v>12</v>
      </c>
      <c r="G126" s="152" t="s">
        <v>728</v>
      </c>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row>
    <row r="127" spans="2:101" s="26" customFormat="1" x14ac:dyDescent="0.3">
      <c r="B127" s="257"/>
      <c r="C127" s="132"/>
      <c r="D127" s="135"/>
      <c r="E127" s="283"/>
      <c r="F127" s="135"/>
      <c r="G127" s="15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row>
    <row r="128" spans="2:101" s="26" customFormat="1" ht="29.25" customHeight="1" x14ac:dyDescent="0.3">
      <c r="B128" s="257" t="s">
        <v>729</v>
      </c>
      <c r="C128" s="132" t="s">
        <v>640</v>
      </c>
      <c r="D128" s="158" t="str">
        <f>IF(C28='Pick-lists &amp; Defaults'!B84,0,IF(AND(ISNUMBER(Elocal_brush_mop_dripping_f),ISNUMBER(Elocal_brush_mop_dripping_r),ISNUMBER(Elocal_rinse_runoff_f),ISNUMBER(Elocal_rinse_runoff_r)),nhouses_applic_city*(Elocal_brush_mop_dripping_f+Elocal_rinse_runoff_f+Elocal_brush_mop_dripping_r+Elocal_rinse_runoff_r),"??"))</f>
        <v>??</v>
      </c>
      <c r="E128" s="283" t="s">
        <v>359</v>
      </c>
      <c r="F128" s="135" t="s">
        <v>12</v>
      </c>
      <c r="G128" s="152" t="s">
        <v>730</v>
      </c>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row>
    <row r="129" spans="2:101" s="26" customFormat="1" x14ac:dyDescent="0.3">
      <c r="B129" s="257"/>
      <c r="C129" s="132"/>
      <c r="D129" s="135"/>
      <c r="E129" s="283"/>
      <c r="F129" s="135"/>
      <c r="G129" s="15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row>
    <row r="130" spans="2:101" s="26" customFormat="1" ht="24.75" x14ac:dyDescent="0.3">
      <c r="B130" s="257" t="s">
        <v>731</v>
      </c>
      <c r="C130" s="132" t="s">
        <v>643</v>
      </c>
      <c r="D130" s="158" t="str">
        <f>IF(AND(ISNUMBER(Elocal_leach_TIME_f),ISNUMBER(Elocal_leach_TIME_r)),Nhouse*fhouse*(Elocal_leach_TIME_f+Elocal_leach_TIME_r),"??")</f>
        <v>??</v>
      </c>
      <c r="E130" s="283" t="s">
        <v>359</v>
      </c>
      <c r="F130" s="135" t="s">
        <v>12</v>
      </c>
      <c r="G130" s="152" t="s">
        <v>732</v>
      </c>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row>
    <row r="131" spans="2:101" s="26" customFormat="1" x14ac:dyDescent="0.3">
      <c r="B131" s="257"/>
      <c r="C131" s="132"/>
      <c r="D131" s="310"/>
      <c r="E131" s="283"/>
      <c r="F131" s="135"/>
      <c r="G131" s="15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row>
    <row r="132" spans="2:101" x14ac:dyDescent="0.3">
      <c r="B132" s="200" t="s">
        <v>361</v>
      </c>
      <c r="C132" s="106"/>
      <c r="D132" s="201"/>
      <c r="E132" s="201"/>
      <c r="F132" s="201"/>
      <c r="G132" s="202"/>
    </row>
    <row r="133" spans="2:101" x14ac:dyDescent="0.3">
      <c r="B133" s="257"/>
      <c r="C133" s="105"/>
      <c r="D133" s="134"/>
      <c r="E133" s="134"/>
      <c r="F133" s="134"/>
      <c r="G133" s="153"/>
    </row>
    <row r="134" spans="2:101" ht="49.5" x14ac:dyDescent="0.3">
      <c r="B134" s="257" t="s">
        <v>733</v>
      </c>
      <c r="C134" s="132" t="s">
        <v>734</v>
      </c>
      <c r="D134" s="158" t="str">
        <f>IF(OR(C28='Pick-lists &amp; Defaults'!B85,C28='Pick-lists &amp; Defaults'!B86),0,IF(AND(ISNUMBER(Elocal_spray_runoff_f),ISNUMBER(Elocal_spray_drift_f),ISNUMBER(Elocal_spray_runoff_r)),nhouses_applic_countryside*(Elocal_spray_drift_f+Elocal_spray_runoff_f+Elocal_spray_runoff_r),"??"))</f>
        <v>??</v>
      </c>
      <c r="E134" s="283" t="s">
        <v>448</v>
      </c>
      <c r="F134" s="283" t="s">
        <v>12</v>
      </c>
      <c r="G134" s="152" t="s">
        <v>735</v>
      </c>
    </row>
    <row r="135" spans="2:101" x14ac:dyDescent="0.3">
      <c r="B135" s="257"/>
      <c r="C135" s="132"/>
      <c r="D135" s="283"/>
      <c r="E135" s="283"/>
      <c r="F135" s="283"/>
      <c r="G135" s="152"/>
    </row>
    <row r="136" spans="2:101" ht="37.15" x14ac:dyDescent="0.3">
      <c r="B136" s="257" t="s">
        <v>736</v>
      </c>
      <c r="C136" s="132" t="s">
        <v>737</v>
      </c>
      <c r="D136" s="158" t="str">
        <f>IF(OR(C28='Pick-lists &amp; Defaults'!B85,C28='Pick-lists &amp; Defaults'!B86),0,IF(ISNUMBER(Elocal_spray_drift_r),nhouses_applic_countryside*Elocal_spray_drift_r,"??"))</f>
        <v>??</v>
      </c>
      <c r="E136" s="283" t="s">
        <v>448</v>
      </c>
      <c r="F136" s="283" t="s">
        <v>12</v>
      </c>
      <c r="G136" s="152" t="s">
        <v>738</v>
      </c>
    </row>
    <row r="137" spans="2:101" x14ac:dyDescent="0.3">
      <c r="B137" s="257"/>
      <c r="C137" s="132"/>
      <c r="D137" s="135"/>
      <c r="E137" s="283"/>
      <c r="F137" s="283"/>
      <c r="G137" s="152"/>
    </row>
    <row r="138" spans="2:101" ht="24.75" x14ac:dyDescent="0.3">
      <c r="B138" s="257" t="s">
        <v>739</v>
      </c>
      <c r="C138" s="132" t="s">
        <v>649</v>
      </c>
      <c r="D138" s="158" t="str">
        <f>IF(C28='Pick-lists &amp; Defaults'!B84,0,IF(AND(ISNUMBER(Elocal_brush_mop_dripping_f),ISNUMBER(Elocal_brush_mop_dripping_r)),nhouses_applic_countryside*(Elocal_brush_mop_dripping_f+Elocal_brush_mop_dripping_r),"??"))</f>
        <v>??</v>
      </c>
      <c r="E138" s="283" t="s">
        <v>448</v>
      </c>
      <c r="F138" s="283" t="s">
        <v>12</v>
      </c>
      <c r="G138" s="152" t="s">
        <v>740</v>
      </c>
    </row>
    <row r="139" spans="2:101" x14ac:dyDescent="0.3">
      <c r="B139" s="309"/>
      <c r="C139" s="132"/>
      <c r="D139" s="135"/>
      <c r="E139" s="283"/>
      <c r="F139" s="283"/>
      <c r="G139" s="152"/>
    </row>
    <row r="140" spans="2:101" ht="24.75" x14ac:dyDescent="0.3">
      <c r="B140" s="257" t="s">
        <v>741</v>
      </c>
      <c r="C140" s="132" t="s">
        <v>652</v>
      </c>
      <c r="D140" s="158" t="str">
        <f>IF(AND(ISNUMBER(Elocal_rinse_runoff_f),ISNUMBER(Elocal_rinse_runoff_r)),nhouses_applic_countryside*(Elocal_rinse_runoff_f+Elocal_rinse_runoff_r),"??")</f>
        <v>??</v>
      </c>
      <c r="E140" s="283" t="s">
        <v>448</v>
      </c>
      <c r="F140" s="283" t="s">
        <v>12</v>
      </c>
      <c r="G140" s="152" t="s">
        <v>742</v>
      </c>
    </row>
    <row r="141" spans="2:101" x14ac:dyDescent="0.3">
      <c r="B141" s="257"/>
      <c r="C141" s="132"/>
      <c r="D141" s="135"/>
      <c r="E141" s="283"/>
      <c r="F141" s="283"/>
      <c r="G141" s="152"/>
    </row>
    <row r="142" spans="2:101" ht="24.75" x14ac:dyDescent="0.3">
      <c r="B142" s="257" t="s">
        <v>743</v>
      </c>
      <c r="C142" s="132" t="s">
        <v>660</v>
      </c>
      <c r="D142" s="158" t="str">
        <f>IF(AND(ISNUMBER(Elocal_leach_TIME_f),ISNUMBER(Elocal_leach_TIME_r)),Elocal_leach_TIME_f+Elocal_leach_TIME_r,"??")</f>
        <v>??</v>
      </c>
      <c r="E142" s="283" t="s">
        <v>359</v>
      </c>
      <c r="F142" s="283" t="s">
        <v>12</v>
      </c>
      <c r="G142" s="132" t="s">
        <v>804</v>
      </c>
    </row>
    <row r="143" spans="2:101" x14ac:dyDescent="0.3">
      <c r="B143" s="299"/>
      <c r="C143" s="306"/>
      <c r="D143" s="312"/>
      <c r="E143" s="301"/>
      <c r="F143" s="301"/>
      <c r="G143" s="313"/>
    </row>
    <row r="144" spans="2:101" ht="14.65" x14ac:dyDescent="0.3">
      <c r="B144" s="305" t="s">
        <v>661</v>
      </c>
      <c r="C144" s="219"/>
      <c r="D144" s="134"/>
      <c r="E144" s="283"/>
      <c r="F144" s="283"/>
      <c r="G144" s="314"/>
    </row>
    <row r="145" spans="2:101" s="26" customFormat="1" x14ac:dyDescent="0.3">
      <c r="B145" s="271"/>
      <c r="C145" s="105"/>
      <c r="D145" s="134"/>
      <c r="E145" s="134"/>
      <c r="F145" s="134"/>
      <c r="G145" s="153"/>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row>
    <row r="146" spans="2:101" ht="24.75" x14ac:dyDescent="0.3">
      <c r="B146" s="257" t="s">
        <v>744</v>
      </c>
      <c r="C146" s="132" t="s">
        <v>745</v>
      </c>
      <c r="D146" s="158" t="str">
        <f>IF(ISNUMBER(Elocal_soil_spray_adjacent),Elocal_soil_spray_adjacent/(Vsoil_adjacent*RHOsoil),"??")</f>
        <v>??</v>
      </c>
      <c r="E146" s="283" t="s">
        <v>362</v>
      </c>
      <c r="F146" s="283" t="s">
        <v>12</v>
      </c>
      <c r="G146" s="282" t="s">
        <v>746</v>
      </c>
    </row>
    <row r="147" spans="2:101" x14ac:dyDescent="0.3">
      <c r="B147" s="257"/>
      <c r="C147" s="132"/>
      <c r="D147" s="135"/>
      <c r="E147" s="283"/>
      <c r="F147" s="283"/>
      <c r="G147" s="282"/>
    </row>
    <row r="148" spans="2:101" ht="24.75" x14ac:dyDescent="0.3">
      <c r="B148" s="257" t="s">
        <v>747</v>
      </c>
      <c r="C148" s="132" t="s">
        <v>748</v>
      </c>
      <c r="D148" s="158" t="str">
        <f>IF(ISNUMBER(Elocal_soil_spray_distant),Elocal_soil_spray_distant/(Vsoil_distant*RHOsoil),"??")</f>
        <v>??</v>
      </c>
      <c r="E148" s="283" t="s">
        <v>362</v>
      </c>
      <c r="F148" s="283" t="s">
        <v>12</v>
      </c>
      <c r="G148" s="282" t="s">
        <v>749</v>
      </c>
    </row>
    <row r="149" spans="2:101" x14ac:dyDescent="0.3">
      <c r="B149" s="257"/>
      <c r="C149" s="132"/>
      <c r="D149" s="135"/>
      <c r="E149" s="283"/>
      <c r="F149" s="283"/>
      <c r="G149" s="152"/>
    </row>
    <row r="150" spans="2:101" ht="24.75" x14ac:dyDescent="0.3">
      <c r="B150" s="257" t="s">
        <v>750</v>
      </c>
      <c r="C150" s="132" t="s">
        <v>751</v>
      </c>
      <c r="D150" s="158" t="str">
        <f>IF(ISNUMBER(Elocal_soil_brush_mop),Elocal_soil_brush_mop/(Vsoil_adjacent*RHOsoil),"??")</f>
        <v>??</v>
      </c>
      <c r="E150" s="283" t="s">
        <v>362</v>
      </c>
      <c r="F150" s="283" t="s">
        <v>12</v>
      </c>
      <c r="G150" s="282" t="s">
        <v>752</v>
      </c>
    </row>
    <row r="151" spans="2:101" x14ac:dyDescent="0.3">
      <c r="B151" s="309"/>
      <c r="C151" s="132"/>
      <c r="D151" s="135"/>
      <c r="E151" s="283"/>
      <c r="F151" s="283"/>
      <c r="G151" s="152"/>
    </row>
    <row r="152" spans="2:101" ht="24.75" x14ac:dyDescent="0.3">
      <c r="B152" s="257" t="s">
        <v>753</v>
      </c>
      <c r="C152" s="132" t="s">
        <v>754</v>
      </c>
      <c r="D152" s="158" t="str">
        <f>IF(ISNUMBER(Elocal_soil_rinse),Elocal_soil_rinse/(Vsoil_adjacent*RHOsoil),"??")</f>
        <v>??</v>
      </c>
      <c r="E152" s="283" t="s">
        <v>362</v>
      </c>
      <c r="F152" s="283" t="s">
        <v>12</v>
      </c>
      <c r="G152" s="282" t="s">
        <v>755</v>
      </c>
    </row>
    <row r="153" spans="2:101" x14ac:dyDescent="0.3">
      <c r="B153" s="257"/>
      <c r="C153" s="132"/>
      <c r="D153" s="135"/>
      <c r="E153" s="283"/>
      <c r="F153" s="283"/>
      <c r="G153" s="152"/>
    </row>
    <row r="154" spans="2:101" s="26" customFormat="1" ht="24.75" x14ac:dyDescent="0.3">
      <c r="B154" s="257" t="s">
        <v>756</v>
      </c>
      <c r="C154" s="132" t="s">
        <v>757</v>
      </c>
      <c r="D154" s="158" t="str">
        <f>IF(AND(ISNUMBER(Elocal_soil_spray_adjacent),ISNUMBER(Elocal_soil_rinse)),(Elocal_soil_spray_adjacent+Elocal_soil_rinse)/(Vsoil_adjacent*RHOsoil),"??")</f>
        <v>??</v>
      </c>
      <c r="E154" s="283" t="s">
        <v>362</v>
      </c>
      <c r="F154" s="283" t="s">
        <v>12</v>
      </c>
      <c r="G154" s="282" t="s">
        <v>758</v>
      </c>
      <c r="H154" s="244"/>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row>
    <row r="155" spans="2:101" s="26" customFormat="1" x14ac:dyDescent="0.3">
      <c r="B155" s="257"/>
      <c r="C155" s="132"/>
      <c r="D155" s="135"/>
      <c r="E155" s="283"/>
      <c r="F155" s="283"/>
      <c r="G155" s="152"/>
      <c r="H155" s="244"/>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row>
    <row r="156" spans="2:101" s="26" customFormat="1" ht="24.75" x14ac:dyDescent="0.3">
      <c r="B156" s="257" t="s">
        <v>759</v>
      </c>
      <c r="C156" s="132" t="s">
        <v>760</v>
      </c>
      <c r="D156" s="158" t="str">
        <f>IF(AND(ISNUMBER(Elocal_soil_brush_mop),ISNUMBER(Elocal_soil_rinse)),(Elocal_soil_brush_mop+Elocal_soil_rinse)/(Vsoil_adjacent*RHOsoil),"??")</f>
        <v>??</v>
      </c>
      <c r="E156" s="283" t="s">
        <v>362</v>
      </c>
      <c r="F156" s="283" t="s">
        <v>12</v>
      </c>
      <c r="G156" s="282" t="s">
        <v>761</v>
      </c>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row>
    <row r="157" spans="2:101" s="26" customFormat="1" x14ac:dyDescent="0.3">
      <c r="B157" s="297"/>
      <c r="C157" s="315"/>
      <c r="D157" s="135"/>
      <c r="E157" s="311"/>
      <c r="F157" s="311"/>
      <c r="G157" s="316"/>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row>
    <row r="158" spans="2:101" s="26" customFormat="1" ht="24.75" x14ac:dyDescent="0.3">
      <c r="B158" s="282" t="s">
        <v>762</v>
      </c>
      <c r="C158" s="132" t="s">
        <v>763</v>
      </c>
      <c r="D158" s="158" t="str">
        <f>IF(ISNUMBER(Elocal_soil_leaching_TIME),Elocal_soil_leaching_TIME*TIME/(Vsoil_adjacent*RHOsoil),"??")</f>
        <v>??</v>
      </c>
      <c r="E158" s="283" t="s">
        <v>362</v>
      </c>
      <c r="F158" s="283" t="s">
        <v>12</v>
      </c>
      <c r="G158" s="152" t="s">
        <v>816</v>
      </c>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row>
    <row r="159" spans="2:101" s="26" customFormat="1" x14ac:dyDescent="0.3">
      <c r="B159" s="299"/>
      <c r="C159" s="306"/>
      <c r="D159" s="312"/>
      <c r="E159" s="301"/>
      <c r="F159" s="301"/>
      <c r="G159" s="313"/>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row>
    <row r="160" spans="2:101" s="26" customFormat="1" x14ac:dyDescent="0.3">
      <c r="B160" s="200" t="s">
        <v>679</v>
      </c>
      <c r="C160" s="200"/>
      <c r="D160" s="200"/>
      <c r="E160" s="200"/>
      <c r="F160" s="200"/>
      <c r="G160" s="200"/>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row>
    <row r="161" spans="2:101" s="26" customFormat="1" x14ac:dyDescent="0.3">
      <c r="B161" s="317"/>
      <c r="C161" s="219"/>
      <c r="D161" s="134"/>
      <c r="E161" s="283"/>
      <c r="F161" s="283"/>
      <c r="G161" s="318"/>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row>
    <row r="162" spans="2:101" s="26" customFormat="1" x14ac:dyDescent="0.3">
      <c r="B162" s="319" t="s">
        <v>680</v>
      </c>
      <c r="C162" s="219"/>
      <c r="D162" s="134"/>
      <c r="E162" s="283"/>
      <c r="F162" s="283"/>
      <c r="G162" s="318"/>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row>
    <row r="163" spans="2:101" s="26" customFormat="1" x14ac:dyDescent="0.3">
      <c r="B163" s="317"/>
      <c r="C163" s="219"/>
      <c r="D163" s="134"/>
      <c r="E163" s="283"/>
      <c r="F163" s="283"/>
      <c r="G163" s="318"/>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row>
    <row r="164" spans="2:101" s="26" customFormat="1" x14ac:dyDescent="0.3">
      <c r="B164" s="317" t="s">
        <v>764</v>
      </c>
      <c r="C164" s="219"/>
      <c r="D164" s="134"/>
      <c r="E164" s="283"/>
      <c r="F164" s="283"/>
      <c r="G164" s="318"/>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row>
    <row r="165" spans="2:101" s="26" customFormat="1" ht="72.400000000000006" x14ac:dyDescent="0.3">
      <c r="B165" s="219" t="s">
        <v>765</v>
      </c>
      <c r="C165" s="219" t="s">
        <v>766</v>
      </c>
      <c r="D165" s="158" t="str">
        <f>IF(AND(ISNUMBER(Elocal_soil_leaching_TIME),ISNUMBER(k)),IF(ISNUMBER(Clocal_soil_spray_rinse),Elocal_soil_leaching_TIME/(Vsoil_adjacent*RHOsoil*k)-(Elocal_soil_leaching_TIME/(Vsoil_adjacent*RHOsoil*k)-Clocal_soil_spray_rinse)*EXP(-TIME*k),IF(ISNUMBER(Clocal_soil_brush_mop_rinse),Elocal_soil_leaching_TIME/(Vsoil_adjacent*RHOsoil*k)-(Elocal_soil_leaching_TIME/(Vsoil_adjacent*RHOsoil*k)-Clocal_soil_brush_mop_rinse)*EXP(-TIME*k),"??")),"??")</f>
        <v>??</v>
      </c>
      <c r="E165" s="283" t="s">
        <v>362</v>
      </c>
      <c r="F165" s="283" t="s">
        <v>12</v>
      </c>
      <c r="G165" s="219" t="s">
        <v>767</v>
      </c>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row>
    <row r="166" spans="2:101" s="26" customFormat="1" x14ac:dyDescent="0.3">
      <c r="B166" s="219"/>
      <c r="C166" s="219"/>
      <c r="D166" s="312"/>
      <c r="E166" s="283"/>
      <c r="F166" s="283"/>
      <c r="G166" s="219"/>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row>
    <row r="167" spans="2:101" s="26" customFormat="1" ht="52.5" x14ac:dyDescent="0.3">
      <c r="B167" s="219" t="s">
        <v>768</v>
      </c>
      <c r="C167" s="219" t="s">
        <v>769</v>
      </c>
      <c r="D167" s="158" t="str">
        <f>IF(AND(ISNUMBER(Clocal_soil_spray_distant),ISNUMBER(k)),Clocal_soil_spray_distant*EXP(-TIME*k),"??")</f>
        <v>??</v>
      </c>
      <c r="E167" s="283" t="s">
        <v>362</v>
      </c>
      <c r="F167" s="283" t="s">
        <v>12</v>
      </c>
      <c r="G167" s="219" t="s">
        <v>827</v>
      </c>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row>
    <row r="168" spans="2:101" s="26" customFormat="1" x14ac:dyDescent="0.3">
      <c r="B168" s="282"/>
      <c r="C168" s="219"/>
      <c r="D168" s="312"/>
      <c r="E168" s="283"/>
      <c r="F168" s="283"/>
      <c r="G168" s="219"/>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row>
    <row r="169" spans="2:101" s="26" customFormat="1" ht="24.75" x14ac:dyDescent="0.3">
      <c r="B169" s="282" t="s">
        <v>770</v>
      </c>
      <c r="C169" s="219" t="s">
        <v>771</v>
      </c>
      <c r="D169" s="158" t="str">
        <f>IF(AND(ISNUMBER(Clocalsoil_TIME_adjacent),ISNUMBER(Ksoil_water)),Clocalsoil_TIME_adjacent*RHOsoil/(Ksoil_water*1000),"??")</f>
        <v>??</v>
      </c>
      <c r="E169" s="283" t="s">
        <v>386</v>
      </c>
      <c r="F169" s="283" t="s">
        <v>12</v>
      </c>
      <c r="G169" s="219" t="s">
        <v>772</v>
      </c>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row>
    <row r="170" spans="2:101" s="26" customFormat="1" x14ac:dyDescent="0.3">
      <c r="B170" s="282"/>
      <c r="C170" s="219"/>
      <c r="D170" s="312"/>
      <c r="E170" s="283"/>
      <c r="F170" s="283"/>
      <c r="G170" s="219"/>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row>
    <row r="171" spans="2:101" s="26" customFormat="1" ht="24.75" x14ac:dyDescent="0.3">
      <c r="B171" s="282" t="s">
        <v>773</v>
      </c>
      <c r="C171" s="219" t="s">
        <v>774</v>
      </c>
      <c r="D171" s="158" t="str">
        <f>IF(AND(ISNUMBER(Clocalsoil_TIME_distant),ISNUMBER(Ksoil_water)),Clocalsoil_TIME_distant*RHOsoil/(Ksoil_water*1000),"??")</f>
        <v>??</v>
      </c>
      <c r="E171" s="283" t="s">
        <v>386</v>
      </c>
      <c r="F171" s="283" t="s">
        <v>12</v>
      </c>
      <c r="G171" s="219" t="s">
        <v>775</v>
      </c>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row>
    <row r="172" spans="2:101" s="26" customFormat="1" x14ac:dyDescent="0.3">
      <c r="B172" s="282"/>
      <c r="C172" s="219"/>
      <c r="D172" s="312"/>
      <c r="E172" s="283"/>
      <c r="F172" s="283"/>
      <c r="G172" s="219"/>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row>
    <row r="173" spans="2:101" ht="15.4" x14ac:dyDescent="0.3">
      <c r="B173" s="317" t="s">
        <v>682</v>
      </c>
      <c r="C173" s="219"/>
      <c r="D173" s="312"/>
      <c r="E173" s="283"/>
      <c r="F173" s="283"/>
      <c r="G173" s="219"/>
    </row>
    <row r="174" spans="2:101" ht="29.25" x14ac:dyDescent="0.3">
      <c r="B174" s="219" t="s">
        <v>776</v>
      </c>
      <c r="C174" s="219" t="s">
        <v>766</v>
      </c>
      <c r="D174" s="158" t="str">
        <f>IF(AND(ISNUMBER(Elocal_soil_leaching_TIME),ISNUMBER(k)),Elocal_soil_leaching_TIME/(Vsoil_adjacent*RHOsoil*k)-(Elocal_soil_leaching_TIME/(Vsoil_adjacent*RHOsoil*k))*EXP(-TIME*k),"??")</f>
        <v>??</v>
      </c>
      <c r="E174" s="283" t="s">
        <v>362</v>
      </c>
      <c r="F174" s="283" t="s">
        <v>12</v>
      </c>
      <c r="G174" s="219" t="s">
        <v>777</v>
      </c>
    </row>
    <row r="175" spans="2:101" x14ac:dyDescent="0.3">
      <c r="B175" s="282"/>
      <c r="C175" s="219"/>
      <c r="D175" s="312"/>
      <c r="E175" s="283"/>
      <c r="F175" s="283"/>
      <c r="G175" s="219"/>
    </row>
    <row r="176" spans="2:101" ht="24.75" x14ac:dyDescent="0.3">
      <c r="B176" s="282" t="s">
        <v>778</v>
      </c>
      <c r="C176" s="219" t="s">
        <v>771</v>
      </c>
      <c r="D176" s="158" t="str">
        <f>IF(AND(ISNUMBER(Clocalsoil_TIME_leaching),ISNUMBER(Ksoil_water)),Clocalsoil_TIME_leaching*RHOsoil/(Ksoil_water*1000),"??")</f>
        <v>??</v>
      </c>
      <c r="E176" s="283" t="s">
        <v>386</v>
      </c>
      <c r="F176" s="283" t="s">
        <v>12</v>
      </c>
      <c r="G176" s="219" t="s">
        <v>779</v>
      </c>
    </row>
    <row r="177" spans="2:101" x14ac:dyDescent="0.3">
      <c r="B177" s="299"/>
      <c r="C177" s="306"/>
      <c r="D177" s="312"/>
      <c r="E177" s="301"/>
      <c r="F177" s="301"/>
      <c r="G177" s="313"/>
    </row>
    <row r="178" spans="2:101" s="26" customFormat="1" x14ac:dyDescent="0.3">
      <c r="B178" s="320" t="s">
        <v>68</v>
      </c>
      <c r="G178" s="63"/>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row>
    <row r="179" spans="2:101" s="26" customFormat="1" x14ac:dyDescent="0.3">
      <c r="B179" s="320"/>
      <c r="G179" s="63"/>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row>
    <row r="180" spans="2:101" s="26" customFormat="1" x14ac:dyDescent="0.3">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row>
    <row r="181" spans="2:101" s="26" customFormat="1" x14ac:dyDescent="0.3">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row>
    <row r="182" spans="2:101" s="26" customFormat="1" x14ac:dyDescent="0.3">
      <c r="B182" s="265"/>
      <c r="C182" s="265"/>
      <c r="D182" s="265"/>
      <c r="E182" s="265"/>
      <c r="F182" s="265"/>
      <c r="G182" s="265"/>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row>
    <row r="183" spans="2:101" s="26" customFormat="1" x14ac:dyDescent="0.3">
      <c r="B183" s="32"/>
      <c r="C183" s="48"/>
      <c r="D183" s="48"/>
      <c r="E183" s="48"/>
      <c r="F183" s="48"/>
      <c r="G183" s="48"/>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row>
    <row r="184" spans="2:101" s="26" customFormat="1" x14ac:dyDescent="0.3">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row>
    <row r="185" spans="2:101" s="26" customFormat="1" ht="14.65" x14ac:dyDescent="0.3">
      <c r="B185" s="321"/>
      <c r="C185" s="322"/>
      <c r="D185" s="322"/>
      <c r="E185" s="322"/>
      <c r="F185" s="322"/>
      <c r="G185" s="323"/>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row>
    <row r="186" spans="2:101" s="26" customFormat="1" x14ac:dyDescent="0.3">
      <c r="G186" s="63"/>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row>
    <row r="187" spans="2:101" s="26" customFormat="1" x14ac:dyDescent="0.3">
      <c r="B187" s="320"/>
      <c r="C187" s="324"/>
      <c r="D187" s="325"/>
      <c r="E187" s="325"/>
      <c r="F187" s="325"/>
      <c r="G187" s="324"/>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row>
    <row r="188" spans="2:101" s="26" customFormat="1" x14ac:dyDescent="0.3">
      <c r="B188" s="320"/>
      <c r="C188" s="324"/>
      <c r="D188" s="325"/>
      <c r="E188" s="325"/>
      <c r="F188" s="325"/>
      <c r="G188" s="324"/>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row>
    <row r="189" spans="2:101" s="26" customFormat="1" x14ac:dyDescent="0.3">
      <c r="B189" s="326"/>
      <c r="D189" s="327"/>
      <c r="E189" s="327"/>
      <c r="F189" s="327"/>
      <c r="G189" s="328"/>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row>
    <row r="190" spans="2:101" s="26" customFormat="1" x14ac:dyDescent="0.3">
      <c r="B190" s="326"/>
      <c r="D190" s="327"/>
      <c r="E190" s="327"/>
      <c r="F190" s="327"/>
      <c r="G190" s="328"/>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row>
    <row r="191" spans="2:101" s="26" customFormat="1" ht="14.25" x14ac:dyDescent="0.3">
      <c r="B191" s="326"/>
      <c r="D191" s="203"/>
      <c r="E191" s="327"/>
      <c r="F191" s="327"/>
      <c r="G191" s="204"/>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row>
    <row r="192" spans="2:101" s="26" customFormat="1" x14ac:dyDescent="0.3">
      <c r="B192" s="326"/>
      <c r="D192" s="327"/>
      <c r="E192" s="327"/>
      <c r="F192" s="327"/>
      <c r="G192" s="328"/>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row>
    <row r="193" spans="2:101" s="26" customFormat="1" ht="14.25" x14ac:dyDescent="0.3">
      <c r="B193" s="326"/>
      <c r="D193" s="203"/>
      <c r="E193" s="327"/>
      <c r="F193" s="327"/>
      <c r="G193" s="204"/>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row>
    <row r="194" spans="2:101" s="26" customFormat="1" x14ac:dyDescent="0.3">
      <c r="B194" s="159"/>
      <c r="G194" s="63"/>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row>
    <row r="195" spans="2:101" s="26" customFormat="1" ht="14.65" x14ac:dyDescent="0.3">
      <c r="B195" s="321"/>
      <c r="C195" s="322"/>
      <c r="D195" s="322"/>
      <c r="E195" s="322"/>
      <c r="F195" s="322"/>
      <c r="G195" s="323"/>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row>
    <row r="196" spans="2:101" s="26" customFormat="1" x14ac:dyDescent="0.3">
      <c r="G196" s="63"/>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row>
    <row r="197" spans="2:101" s="26" customFormat="1" x14ac:dyDescent="0.3">
      <c r="B197" s="320"/>
      <c r="C197" s="324"/>
      <c r="D197" s="325"/>
      <c r="E197" s="325"/>
      <c r="F197" s="325"/>
      <c r="G197" s="324"/>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row>
    <row r="198" spans="2:101" s="26" customFormat="1" x14ac:dyDescent="0.3">
      <c r="B198" s="329"/>
      <c r="C198" s="329"/>
      <c r="D198" s="329"/>
      <c r="E198" s="329"/>
      <c r="F198" s="329"/>
      <c r="G198" s="63"/>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row>
    <row r="199" spans="2:101" s="26" customFormat="1" x14ac:dyDescent="0.3">
      <c r="B199" s="326"/>
      <c r="D199" s="205"/>
      <c r="E199" s="327"/>
      <c r="F199" s="327"/>
      <c r="G199" s="63"/>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row>
    <row r="200" spans="2:101" s="26" customFormat="1" x14ac:dyDescent="0.3">
      <c r="B200" s="326"/>
      <c r="E200" s="327"/>
      <c r="F200" s="327"/>
      <c r="G200" s="63"/>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row>
    <row r="201" spans="2:101" s="26" customFormat="1" x14ac:dyDescent="0.3">
      <c r="B201" s="320"/>
      <c r="G201" s="63"/>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row>
    <row r="202" spans="2:101" s="26" customFormat="1" x14ac:dyDescent="0.3">
      <c r="B202" s="320"/>
      <c r="G202" s="63"/>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row>
    <row r="203" spans="2:101" s="26" customFormat="1" x14ac:dyDescent="0.3">
      <c r="B203" s="206"/>
      <c r="G203" s="63"/>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row>
    <row r="204" spans="2:101" s="26" customFormat="1" x14ac:dyDescent="0.3">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row>
    <row r="205" spans="2:101" s="26" customFormat="1" x14ac:dyDescent="0.3">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row>
    <row r="206" spans="2:101" s="26" customFormat="1" x14ac:dyDescent="0.3">
      <c r="B206" s="265"/>
      <c r="C206" s="265"/>
      <c r="D206" s="265"/>
      <c r="E206" s="265"/>
      <c r="F206" s="265"/>
      <c r="G206" s="265"/>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row>
    <row r="207" spans="2:101" s="26" customFormat="1" x14ac:dyDescent="0.3">
      <c r="C207" s="48"/>
      <c r="D207" s="48"/>
      <c r="E207" s="48"/>
      <c r="F207" s="48"/>
      <c r="G207" s="48"/>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row>
    <row r="208" spans="2:101" s="26" customFormat="1" x14ac:dyDescent="0.3">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row>
    <row r="209" spans="2:101" s="26" customFormat="1" ht="14.65" x14ac:dyDescent="0.3">
      <c r="B209" s="321"/>
      <c r="C209" s="322"/>
      <c r="D209" s="322"/>
      <c r="E209" s="322"/>
      <c r="F209" s="322"/>
      <c r="G209" s="323"/>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row>
    <row r="210" spans="2:101" s="26" customFormat="1" x14ac:dyDescent="0.3">
      <c r="G210" s="63"/>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row>
    <row r="211" spans="2:101" s="26" customFormat="1" x14ac:dyDescent="0.3">
      <c r="B211" s="320"/>
      <c r="C211" s="324"/>
      <c r="D211" s="325"/>
      <c r="E211" s="325"/>
      <c r="F211" s="325"/>
      <c r="G211" s="324"/>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row>
    <row r="212" spans="2:101" s="26" customFormat="1" x14ac:dyDescent="0.3">
      <c r="B212" s="320"/>
      <c r="C212" s="324"/>
      <c r="D212" s="325"/>
      <c r="E212" s="325"/>
      <c r="F212" s="325"/>
      <c r="G212" s="324"/>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row>
    <row r="213" spans="2:101" s="26" customFormat="1" x14ac:dyDescent="0.3">
      <c r="B213" s="156"/>
      <c r="C213" s="207"/>
      <c r="D213" s="325"/>
      <c r="E213" s="325"/>
      <c r="F213" s="325"/>
      <c r="G213" s="324"/>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row>
    <row r="214" spans="2:101" s="26" customFormat="1" x14ac:dyDescent="0.3">
      <c r="B214" s="320"/>
      <c r="C214" s="324"/>
      <c r="D214" s="325"/>
      <c r="E214" s="325"/>
      <c r="F214" s="325"/>
      <c r="G214" s="324"/>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row>
    <row r="215" spans="2:101" s="26" customFormat="1" ht="14.25" x14ac:dyDescent="0.3">
      <c r="B215" s="326"/>
      <c r="C215" s="63"/>
      <c r="D215" s="203"/>
      <c r="E215" s="327"/>
      <c r="F215" s="327"/>
      <c r="G215" s="204"/>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row>
    <row r="216" spans="2:101" s="26" customFormat="1" x14ac:dyDescent="0.3">
      <c r="B216" s="320"/>
      <c r="C216" s="324"/>
      <c r="D216" s="325"/>
      <c r="E216" s="325"/>
      <c r="F216" s="325"/>
      <c r="G216" s="324"/>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row>
    <row r="217" spans="2:101" s="26" customFormat="1" ht="14.25" x14ac:dyDescent="0.3">
      <c r="B217" s="326"/>
      <c r="C217" s="63"/>
      <c r="D217" s="203"/>
      <c r="E217" s="327"/>
      <c r="F217" s="327"/>
      <c r="G217" s="204"/>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row>
    <row r="218" spans="2:101" s="26" customFormat="1" x14ac:dyDescent="0.3">
      <c r="B218" s="320"/>
      <c r="C218" s="324"/>
      <c r="D218" s="325"/>
      <c r="E218" s="325"/>
      <c r="F218" s="325"/>
      <c r="G218" s="324"/>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row>
    <row r="219" spans="2:101" s="26" customFormat="1" ht="14.25" x14ac:dyDescent="0.3">
      <c r="B219" s="326"/>
      <c r="C219" s="63"/>
      <c r="D219" s="203"/>
      <c r="E219" s="327"/>
      <c r="F219" s="327"/>
      <c r="G219" s="204"/>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row>
    <row r="220" spans="2:101" s="26" customFormat="1" x14ac:dyDescent="0.3">
      <c r="B220" s="326"/>
      <c r="C220" s="63"/>
      <c r="D220" s="324"/>
      <c r="E220" s="327"/>
      <c r="F220" s="327"/>
      <c r="G220" s="327"/>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row>
    <row r="221" spans="2:101" s="26" customFormat="1" ht="14.25" x14ac:dyDescent="0.3">
      <c r="B221" s="326"/>
      <c r="D221" s="203"/>
      <c r="E221" s="327"/>
      <c r="F221" s="327"/>
      <c r="G221" s="204"/>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row>
    <row r="222" spans="2:101" s="26" customFormat="1" x14ac:dyDescent="0.3">
      <c r="B222" s="326"/>
      <c r="C222" s="63"/>
      <c r="D222" s="324"/>
      <c r="E222" s="327"/>
      <c r="F222" s="327"/>
      <c r="G222" s="327"/>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row>
    <row r="223" spans="2:101" s="26" customFormat="1" ht="14.25" x14ac:dyDescent="0.3">
      <c r="B223" s="326"/>
      <c r="D223" s="203"/>
      <c r="E223" s="327"/>
      <c r="F223" s="327"/>
      <c r="G223" s="204"/>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row>
    <row r="224" spans="2:101" s="26" customFormat="1" x14ac:dyDescent="0.3">
      <c r="B224" s="326"/>
      <c r="D224" s="327"/>
      <c r="E224" s="327"/>
      <c r="F224" s="327"/>
      <c r="G224" s="328"/>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row>
    <row r="225" spans="2:101" s="26" customFormat="1" x14ac:dyDescent="0.3">
      <c r="B225" s="326"/>
      <c r="D225" s="205"/>
      <c r="E225" s="327"/>
      <c r="F225" s="327"/>
      <c r="G225" s="328"/>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row>
    <row r="226" spans="2:101" s="26" customFormat="1" x14ac:dyDescent="0.3">
      <c r="B226" s="326"/>
      <c r="D226" s="327"/>
      <c r="E226" s="327"/>
      <c r="F226" s="327"/>
      <c r="G226" s="328"/>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row>
    <row r="227" spans="2:101" s="26" customFormat="1" x14ac:dyDescent="0.3">
      <c r="B227" s="326"/>
      <c r="D227" s="327"/>
      <c r="E227" s="327"/>
      <c r="F227" s="327"/>
      <c r="G227" s="63"/>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row>
    <row r="228" spans="2:101" s="26" customFormat="1" x14ac:dyDescent="0.3">
      <c r="B228" s="326"/>
      <c r="D228" s="327"/>
      <c r="E228" s="327"/>
      <c r="F228" s="327"/>
      <c r="G228" s="63"/>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row>
    <row r="229" spans="2:101" s="26" customFormat="1" x14ac:dyDescent="0.3">
      <c r="B229" s="326"/>
      <c r="D229" s="327"/>
      <c r="E229" s="327"/>
      <c r="F229" s="327"/>
      <c r="G229" s="328"/>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row>
    <row r="230" spans="2:101" s="26" customFormat="1" x14ac:dyDescent="0.3">
      <c r="B230" s="326"/>
      <c r="D230" s="327"/>
      <c r="E230" s="327"/>
      <c r="F230" s="327"/>
      <c r="G230" s="328"/>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row>
    <row r="231" spans="2:101" s="26" customFormat="1" ht="14.65" x14ac:dyDescent="0.3">
      <c r="B231" s="321"/>
      <c r="C231" s="322"/>
      <c r="D231" s="322"/>
      <c r="E231" s="322"/>
      <c r="F231" s="322"/>
      <c r="G231" s="323"/>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row>
    <row r="232" spans="2:101" s="26" customFormat="1" x14ac:dyDescent="0.3">
      <c r="G232" s="63"/>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row>
    <row r="233" spans="2:101" s="26" customFormat="1" x14ac:dyDescent="0.3">
      <c r="B233" s="320"/>
      <c r="C233" s="324"/>
      <c r="D233" s="325"/>
      <c r="E233" s="325"/>
      <c r="F233" s="325"/>
      <c r="G233" s="324"/>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row>
    <row r="234" spans="2:101" s="26" customFormat="1" x14ac:dyDescent="0.3">
      <c r="B234" s="329"/>
      <c r="C234" s="329"/>
      <c r="D234" s="329"/>
      <c r="E234" s="329"/>
      <c r="F234" s="329"/>
      <c r="G234" s="63"/>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row>
    <row r="235" spans="2:101" s="26" customFormat="1" x14ac:dyDescent="0.3">
      <c r="B235" s="326"/>
      <c r="D235" s="208"/>
      <c r="E235" s="327"/>
      <c r="F235" s="327"/>
      <c r="G235" s="159"/>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row>
    <row r="236" spans="2:101" s="26" customFormat="1" x14ac:dyDescent="0.3">
      <c r="B236" s="326"/>
      <c r="D236" s="329"/>
      <c r="E236" s="327"/>
      <c r="F236" s="329"/>
      <c r="G236" s="63"/>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row>
    <row r="237" spans="2:101" s="26" customFormat="1" x14ac:dyDescent="0.3">
      <c r="B237" s="326"/>
      <c r="D237" s="208"/>
      <c r="E237" s="327"/>
      <c r="F237" s="327"/>
      <c r="G237" s="159"/>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row>
    <row r="238" spans="2:101" s="26" customFormat="1" x14ac:dyDescent="0.3">
      <c r="B238" s="326"/>
      <c r="D238" s="329"/>
      <c r="E238" s="327"/>
      <c r="F238" s="327"/>
      <c r="G238" s="63"/>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row>
    <row r="239" spans="2:101" s="26" customFormat="1" x14ac:dyDescent="0.3">
      <c r="B239" s="326"/>
      <c r="D239" s="208"/>
      <c r="E239" s="327"/>
      <c r="F239" s="327"/>
      <c r="G239" s="159"/>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row>
    <row r="240" spans="2:101" s="26" customFormat="1" x14ac:dyDescent="0.3">
      <c r="B240" s="326"/>
      <c r="D240" s="329"/>
      <c r="E240" s="327"/>
      <c r="F240" s="329"/>
      <c r="G240" s="63"/>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row>
    <row r="241" spans="2:101" s="26" customFormat="1" x14ac:dyDescent="0.3">
      <c r="B241" s="326"/>
      <c r="D241" s="208"/>
      <c r="E241" s="327"/>
      <c r="F241" s="327"/>
      <c r="G241" s="159"/>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row>
    <row r="242" spans="2:101" s="26" customFormat="1" x14ac:dyDescent="0.3">
      <c r="B242" s="326"/>
      <c r="E242" s="327"/>
      <c r="F242" s="327"/>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row>
    <row r="243" spans="2:101" s="26" customFormat="1" x14ac:dyDescent="0.3">
      <c r="B243" s="320"/>
      <c r="G243" s="63"/>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row>
    <row r="244" spans="2:101" s="26" customFormat="1" x14ac:dyDescent="0.3">
      <c r="B244" s="320"/>
      <c r="G244" s="63"/>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row>
    <row r="245" spans="2:101" s="26" customFormat="1" x14ac:dyDescent="0.3">
      <c r="B245" s="206"/>
      <c r="G245" s="63"/>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row>
    <row r="246" spans="2:101" s="26" customFormat="1" x14ac:dyDescent="0.3">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row>
    <row r="247" spans="2:101" s="26" customFormat="1" x14ac:dyDescent="0.3">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row>
    <row r="248" spans="2:101" s="26" customFormat="1" x14ac:dyDescent="0.3">
      <c r="B248" s="265"/>
      <c r="C248" s="265"/>
      <c r="D248" s="265"/>
      <c r="E248" s="265"/>
      <c r="F248" s="265"/>
      <c r="G248" s="265"/>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row>
    <row r="249" spans="2:101" s="26" customFormat="1" x14ac:dyDescent="0.3">
      <c r="C249" s="48"/>
      <c r="D249" s="48"/>
      <c r="E249" s="48"/>
      <c r="F249" s="48"/>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row>
    <row r="250" spans="2:101" s="26" customFormat="1" x14ac:dyDescent="0.3">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row>
    <row r="251" spans="2:101" s="26" customFormat="1" ht="14.65" x14ac:dyDescent="0.3">
      <c r="B251" s="321"/>
      <c r="C251" s="322"/>
      <c r="D251" s="322"/>
      <c r="E251" s="322"/>
      <c r="F251" s="322"/>
      <c r="G251" s="323"/>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row>
    <row r="252" spans="2:101" s="26" customFormat="1" x14ac:dyDescent="0.3">
      <c r="G252" s="63"/>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row>
    <row r="253" spans="2:101" s="26" customFormat="1" x14ac:dyDescent="0.3">
      <c r="B253" s="320"/>
      <c r="C253" s="324"/>
      <c r="D253" s="325"/>
      <c r="E253" s="325"/>
      <c r="F253" s="325"/>
      <c r="G253" s="324"/>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row>
    <row r="254" spans="2:101" s="26" customFormat="1" x14ac:dyDescent="0.3">
      <c r="B254" s="320"/>
      <c r="C254" s="324"/>
      <c r="D254" s="325"/>
      <c r="E254" s="325"/>
      <c r="F254" s="325"/>
      <c r="G254" s="324"/>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row>
    <row r="255" spans="2:101" s="32" customFormat="1" x14ac:dyDescent="0.3">
      <c r="B255" s="326"/>
      <c r="C255" s="330"/>
      <c r="D255" s="327"/>
      <c r="E255" s="213"/>
      <c r="F255" s="213"/>
      <c r="G255" s="159"/>
    </row>
    <row r="256" spans="2:101" s="32" customFormat="1" x14ac:dyDescent="0.3">
      <c r="B256" s="326"/>
      <c r="C256" s="259"/>
      <c r="D256" s="327"/>
      <c r="E256" s="213"/>
      <c r="F256" s="213"/>
      <c r="G256" s="159"/>
    </row>
    <row r="257" spans="2:101" s="32" customFormat="1" x14ac:dyDescent="0.3">
      <c r="B257" s="259"/>
      <c r="C257" s="259"/>
      <c r="D257" s="179"/>
      <c r="E257" s="213"/>
      <c r="F257" s="213"/>
      <c r="G257" s="159"/>
      <c r="H257" s="26"/>
    </row>
    <row r="258" spans="2:101" s="32" customFormat="1" x14ac:dyDescent="0.3">
      <c r="B258" s="331"/>
      <c r="D258" s="332"/>
      <c r="E258" s="332"/>
      <c r="F258" s="332"/>
      <c r="G258" s="333"/>
      <c r="H258" s="26"/>
    </row>
    <row r="259" spans="2:101" s="32" customFormat="1" x14ac:dyDescent="0.3">
      <c r="B259" s="326"/>
      <c r="C259" s="259"/>
      <c r="D259" s="327"/>
      <c r="E259" s="213"/>
      <c r="F259" s="213"/>
      <c r="G259" s="159"/>
    </row>
    <row r="260" spans="2:101" s="32" customFormat="1" x14ac:dyDescent="0.3">
      <c r="B260" s="326"/>
      <c r="C260" s="259"/>
      <c r="D260" s="327"/>
      <c r="E260" s="213"/>
      <c r="F260" s="213"/>
      <c r="G260" s="159"/>
    </row>
    <row r="261" spans="2:101" s="32" customFormat="1" x14ac:dyDescent="0.3">
      <c r="B261" s="259"/>
      <c r="C261" s="259"/>
      <c r="D261" s="179"/>
      <c r="E261" s="213"/>
      <c r="F261" s="213"/>
      <c r="G261" s="159"/>
    </row>
    <row r="262" spans="2:101" s="26" customFormat="1" x14ac:dyDescent="0.3">
      <c r="B262" s="326"/>
      <c r="D262" s="327"/>
      <c r="E262" s="327"/>
      <c r="F262" s="327"/>
      <c r="G262" s="159"/>
      <c r="H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row>
    <row r="263" spans="2:101" s="26" customFormat="1" ht="14.25" x14ac:dyDescent="0.3">
      <c r="B263" s="326"/>
      <c r="D263" s="203"/>
      <c r="E263" s="327"/>
      <c r="F263" s="327"/>
      <c r="G263" s="204"/>
      <c r="H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row>
    <row r="264" spans="2:101" s="26" customFormat="1" x14ac:dyDescent="0.3">
      <c r="B264" s="326"/>
      <c r="D264" s="327"/>
      <c r="E264" s="327"/>
      <c r="F264" s="327"/>
      <c r="G264" s="159"/>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row>
    <row r="265" spans="2:101" s="26" customFormat="1" ht="14.65" x14ac:dyDescent="0.3">
      <c r="B265" s="321"/>
      <c r="C265" s="322"/>
      <c r="D265" s="322"/>
      <c r="E265" s="322"/>
      <c r="F265" s="322"/>
      <c r="G265" s="323"/>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row>
    <row r="266" spans="2:101" s="26" customFormat="1" x14ac:dyDescent="0.3">
      <c r="G266" s="63"/>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row>
    <row r="267" spans="2:101" s="26" customFormat="1" x14ac:dyDescent="0.3">
      <c r="B267" s="320"/>
      <c r="C267" s="324"/>
      <c r="D267" s="325"/>
      <c r="E267" s="325"/>
      <c r="F267" s="325"/>
      <c r="G267" s="324"/>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row>
    <row r="268" spans="2:101" s="26" customFormat="1" x14ac:dyDescent="0.3">
      <c r="B268" s="329"/>
      <c r="C268" s="329"/>
      <c r="D268" s="329"/>
      <c r="E268" s="329"/>
      <c r="F268" s="329"/>
      <c r="G268" s="63"/>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row>
    <row r="269" spans="2:101" s="26" customFormat="1" x14ac:dyDescent="0.3">
      <c r="B269" s="334"/>
      <c r="D269" s="327"/>
      <c r="E269" s="327"/>
      <c r="F269" s="327"/>
      <c r="G269" s="159"/>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row>
    <row r="270" spans="2:101" s="26" customFormat="1" x14ac:dyDescent="0.3">
      <c r="B270" s="329"/>
      <c r="C270" s="329"/>
      <c r="D270" s="329"/>
      <c r="E270" s="329"/>
      <c r="F270" s="329"/>
      <c r="G270" s="63"/>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row>
    <row r="271" spans="2:101" s="26" customFormat="1" x14ac:dyDescent="0.3">
      <c r="B271" s="326"/>
      <c r="D271" s="208"/>
      <c r="E271" s="327"/>
      <c r="F271" s="327"/>
      <c r="G271" s="159"/>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row>
    <row r="272" spans="2:101" s="26" customFormat="1" x14ac:dyDescent="0.3">
      <c r="B272" s="326"/>
      <c r="D272" s="327"/>
      <c r="E272" s="327"/>
      <c r="F272" s="327"/>
      <c r="G272" s="159"/>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row>
    <row r="273" spans="2:101" s="26" customFormat="1" x14ac:dyDescent="0.3">
      <c r="B273" s="334"/>
      <c r="D273" s="327"/>
      <c r="E273" s="327"/>
      <c r="F273" s="327"/>
      <c r="G273" s="159"/>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row>
    <row r="274" spans="2:101" s="26" customFormat="1" x14ac:dyDescent="0.3">
      <c r="B274" s="326"/>
      <c r="D274" s="327"/>
      <c r="E274" s="327"/>
      <c r="F274" s="327"/>
      <c r="G274" s="159"/>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row>
    <row r="275" spans="2:101" s="26" customFormat="1" x14ac:dyDescent="0.3">
      <c r="B275" s="335"/>
      <c r="D275" s="327"/>
      <c r="E275" s="327"/>
      <c r="F275" s="327"/>
      <c r="G275" s="159"/>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row>
    <row r="276" spans="2:101" s="26" customFormat="1" x14ac:dyDescent="0.3">
      <c r="B276" s="330"/>
      <c r="C276" s="336"/>
      <c r="D276" s="209"/>
      <c r="E276" s="337"/>
      <c r="F276" s="337"/>
      <c r="G276" s="338"/>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row>
    <row r="277" spans="2:101" s="26" customFormat="1" x14ac:dyDescent="0.3">
      <c r="B277" s="330"/>
      <c r="C277" s="339"/>
      <c r="D277" s="339"/>
      <c r="E277" s="337"/>
      <c r="F277" s="337"/>
      <c r="G277" s="340"/>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row>
    <row r="278" spans="2:101" s="26" customFormat="1" x14ac:dyDescent="0.3">
      <c r="B278" s="330"/>
      <c r="C278" s="336"/>
      <c r="D278" s="209"/>
      <c r="E278" s="337"/>
      <c r="F278" s="337"/>
      <c r="G278" s="341"/>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row>
    <row r="279" spans="2:101" s="26" customFormat="1" x14ac:dyDescent="0.3">
      <c r="B279" s="342"/>
      <c r="C279" s="336"/>
      <c r="D279" s="336"/>
      <c r="E279" s="337"/>
      <c r="F279" s="337"/>
      <c r="G279" s="341"/>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row>
    <row r="280" spans="2:101" s="26" customFormat="1" x14ac:dyDescent="0.3">
      <c r="B280" s="342"/>
      <c r="C280" s="336"/>
      <c r="D280" s="336"/>
      <c r="E280" s="337"/>
      <c r="F280" s="337"/>
      <c r="G280" s="341"/>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row>
    <row r="281" spans="2:101" s="26" customFormat="1" x14ac:dyDescent="0.3">
      <c r="B281" s="330"/>
      <c r="C281" s="336"/>
      <c r="D281" s="209"/>
      <c r="E281" s="337"/>
      <c r="F281" s="337"/>
      <c r="G281" s="338"/>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row>
    <row r="282" spans="2:101" s="26" customFormat="1" x14ac:dyDescent="0.3">
      <c r="B282" s="330"/>
      <c r="C282" s="339"/>
      <c r="D282" s="336"/>
      <c r="E282" s="337"/>
      <c r="F282" s="337"/>
      <c r="G282" s="340"/>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row>
    <row r="283" spans="2:101" s="26" customFormat="1" x14ac:dyDescent="0.3">
      <c r="B283" s="330"/>
      <c r="C283" s="336"/>
      <c r="D283" s="209"/>
      <c r="E283" s="337"/>
      <c r="F283" s="337"/>
      <c r="G283" s="341"/>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row>
    <row r="284" spans="2:101" s="26" customFormat="1" x14ac:dyDescent="0.3">
      <c r="B284" s="330"/>
      <c r="C284" s="336"/>
      <c r="D284" s="327"/>
      <c r="E284" s="337"/>
      <c r="F284" s="337"/>
      <c r="G284" s="341"/>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row>
    <row r="285" spans="2:101" s="26" customFormat="1" x14ac:dyDescent="0.3">
      <c r="B285" s="335"/>
      <c r="D285" s="327"/>
      <c r="E285" s="327"/>
      <c r="F285" s="327"/>
      <c r="G285" s="159"/>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row>
    <row r="286" spans="2:101" s="26" customFormat="1" x14ac:dyDescent="0.3">
      <c r="B286" s="330"/>
      <c r="C286" s="336"/>
      <c r="D286" s="209"/>
      <c r="E286" s="337"/>
      <c r="F286" s="337"/>
      <c r="G286" s="338"/>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row>
    <row r="287" spans="2:101" s="26" customFormat="1" x14ac:dyDescent="0.3">
      <c r="B287" s="330"/>
      <c r="C287" s="339"/>
      <c r="D287" s="339"/>
      <c r="E287" s="337"/>
      <c r="F287" s="337"/>
      <c r="G287" s="340"/>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row>
    <row r="288" spans="2:101" s="26" customFormat="1" x14ac:dyDescent="0.3">
      <c r="B288" s="330"/>
      <c r="C288" s="336"/>
      <c r="D288" s="209"/>
      <c r="E288" s="337"/>
      <c r="F288" s="337"/>
      <c r="G288" s="341"/>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row>
    <row r="289" spans="2:101" s="26" customFormat="1" x14ac:dyDescent="0.3">
      <c r="B289" s="342"/>
      <c r="C289" s="336"/>
      <c r="D289" s="336"/>
      <c r="E289" s="337"/>
      <c r="F289" s="337"/>
      <c r="G289" s="341"/>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row>
    <row r="290" spans="2:101" s="26" customFormat="1" x14ac:dyDescent="0.3">
      <c r="B290" s="342"/>
      <c r="C290" s="336"/>
      <c r="D290" s="336"/>
      <c r="E290" s="337"/>
      <c r="F290" s="337"/>
      <c r="G290" s="341"/>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row>
    <row r="291" spans="2:101" s="26" customFormat="1" x14ac:dyDescent="0.3">
      <c r="B291" s="330"/>
      <c r="C291" s="336"/>
      <c r="D291" s="209"/>
      <c r="E291" s="337"/>
      <c r="F291" s="337"/>
      <c r="G291" s="338"/>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row>
    <row r="292" spans="2:101" s="26" customFormat="1" x14ac:dyDescent="0.3">
      <c r="B292" s="330"/>
      <c r="C292" s="339"/>
      <c r="D292" s="336"/>
      <c r="E292" s="337"/>
      <c r="F292" s="337"/>
      <c r="G292" s="340"/>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row>
    <row r="293" spans="2:101" s="26" customFormat="1" x14ac:dyDescent="0.3">
      <c r="B293" s="330"/>
      <c r="C293" s="336"/>
      <c r="D293" s="209"/>
      <c r="E293" s="337"/>
      <c r="F293" s="337"/>
      <c r="G293" s="341"/>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row>
    <row r="294" spans="2:101" s="26" customFormat="1" x14ac:dyDescent="0.3">
      <c r="B294" s="330"/>
      <c r="C294" s="339"/>
      <c r="D294" s="339"/>
      <c r="E294" s="337"/>
      <c r="F294" s="337"/>
      <c r="G294" s="340"/>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row>
    <row r="295" spans="2:101" s="26" customFormat="1" x14ac:dyDescent="0.3">
      <c r="B295" s="330"/>
      <c r="C295" s="339"/>
      <c r="D295" s="339"/>
      <c r="E295" s="337"/>
      <c r="F295" s="337"/>
      <c r="G295" s="340"/>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row>
    <row r="296" spans="2:101" s="26" customFormat="1" x14ac:dyDescent="0.3">
      <c r="B296" s="343"/>
      <c r="C296" s="336"/>
      <c r="D296" s="336"/>
      <c r="E296" s="337"/>
      <c r="F296" s="337"/>
      <c r="G296" s="341"/>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row>
    <row r="297" spans="2:101" s="26" customFormat="1" x14ac:dyDescent="0.3">
      <c r="B297" s="330"/>
      <c r="C297" s="336"/>
      <c r="D297" s="327"/>
      <c r="E297" s="337"/>
      <c r="F297" s="337"/>
      <c r="G297" s="341"/>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row>
    <row r="298" spans="2:101" s="26" customFormat="1" x14ac:dyDescent="0.3">
      <c r="B298" s="330"/>
      <c r="C298" s="336"/>
      <c r="D298" s="209"/>
      <c r="E298" s="337"/>
      <c r="F298" s="337"/>
      <c r="G298" s="341"/>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row>
    <row r="299" spans="2:101" s="26" customFormat="1" x14ac:dyDescent="0.3">
      <c r="B299" s="330"/>
      <c r="C299" s="336"/>
      <c r="D299" s="327"/>
      <c r="E299" s="337"/>
      <c r="F299" s="337"/>
      <c r="G299" s="341"/>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row>
    <row r="300" spans="2:101" s="26" customFormat="1" x14ac:dyDescent="0.3">
      <c r="B300" s="330"/>
      <c r="C300" s="336"/>
      <c r="D300" s="209"/>
      <c r="E300" s="337"/>
      <c r="F300" s="337"/>
      <c r="G300" s="341"/>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row>
    <row r="301" spans="2:101" s="26" customFormat="1" x14ac:dyDescent="0.3">
      <c r="B301" s="330"/>
      <c r="C301" s="336"/>
      <c r="D301" s="327"/>
      <c r="E301" s="337"/>
      <c r="F301" s="337"/>
      <c r="G301" s="341"/>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row>
    <row r="302" spans="2:101" s="26" customFormat="1" x14ac:dyDescent="0.3">
      <c r="B302" s="330"/>
      <c r="C302" s="336"/>
      <c r="D302" s="209"/>
      <c r="E302" s="337"/>
      <c r="F302" s="337"/>
      <c r="G302" s="341"/>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row>
    <row r="303" spans="2:101" s="26" customFormat="1" x14ac:dyDescent="0.3">
      <c r="B303" s="330"/>
      <c r="C303" s="336"/>
      <c r="D303" s="327"/>
      <c r="E303" s="337"/>
      <c r="F303" s="337"/>
      <c r="G303" s="341"/>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row>
    <row r="304" spans="2:101" s="26" customFormat="1" x14ac:dyDescent="0.3">
      <c r="B304" s="330"/>
      <c r="C304" s="336"/>
      <c r="D304" s="209"/>
      <c r="E304" s="337"/>
      <c r="F304" s="337"/>
      <c r="G304" s="341"/>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row>
    <row r="305" spans="2:101" s="26" customFormat="1" x14ac:dyDescent="0.3">
      <c r="B305" s="330"/>
      <c r="C305" s="336"/>
      <c r="D305" s="327"/>
      <c r="E305" s="337"/>
      <c r="F305" s="337"/>
      <c r="G305" s="341"/>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row>
    <row r="306" spans="2:101" s="26" customFormat="1" x14ac:dyDescent="0.3">
      <c r="B306" s="330"/>
      <c r="C306" s="336"/>
      <c r="D306" s="209"/>
      <c r="E306" s="337"/>
      <c r="F306" s="337"/>
      <c r="G306" s="341"/>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row>
    <row r="307" spans="2:101" s="26" customFormat="1" x14ac:dyDescent="0.3">
      <c r="B307" s="330"/>
      <c r="C307" s="336"/>
      <c r="D307" s="327"/>
      <c r="E307" s="337"/>
      <c r="F307" s="337"/>
      <c r="G307" s="341"/>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row>
    <row r="308" spans="2:101" s="26" customFormat="1" x14ac:dyDescent="0.3">
      <c r="B308" s="330"/>
      <c r="C308" s="336"/>
      <c r="D308" s="209"/>
      <c r="E308" s="337"/>
      <c r="F308" s="337"/>
      <c r="G308" s="341"/>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row>
    <row r="309" spans="2:101" s="26" customFormat="1" x14ac:dyDescent="0.3">
      <c r="B309" s="330"/>
      <c r="C309" s="336"/>
      <c r="D309" s="330"/>
      <c r="E309" s="337"/>
      <c r="F309" s="337"/>
      <c r="G309" s="341"/>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row>
    <row r="310" spans="2:101" s="26" customFormat="1" x14ac:dyDescent="0.3">
      <c r="B310" s="320"/>
      <c r="G310" s="63"/>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row>
    <row r="311" spans="2:101" s="26" customFormat="1" x14ac:dyDescent="0.3">
      <c r="B311" s="320"/>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row>
    <row r="312" spans="2:101" s="26" customFormat="1" x14ac:dyDescent="0.3">
      <c r="B312" s="206"/>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row>
    <row r="313" spans="2:101" s="26" customFormat="1" x14ac:dyDescent="0.3">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row>
    <row r="314" spans="2:101" s="26" customFormat="1" x14ac:dyDescent="0.3">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row>
    <row r="315" spans="2:101" s="26" customFormat="1" x14ac:dyDescent="0.3">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row>
    <row r="316" spans="2:101" s="26" customFormat="1" x14ac:dyDescent="0.3">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row>
    <row r="317" spans="2:101" s="26" customFormat="1" x14ac:dyDescent="0.3">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row>
    <row r="318" spans="2:101" s="26" customFormat="1" x14ac:dyDescent="0.3">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row>
    <row r="319" spans="2:101" s="26" customFormat="1" x14ac:dyDescent="0.3">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row>
    <row r="320" spans="2:101" s="26" customFormat="1" x14ac:dyDescent="0.3">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row>
    <row r="321" spans="15:101" s="26" customFormat="1" x14ac:dyDescent="0.3">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row>
    <row r="322" spans="15:101" s="26" customFormat="1" x14ac:dyDescent="0.3">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row>
    <row r="323" spans="15:101" s="26" customFormat="1" x14ac:dyDescent="0.3">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row>
    <row r="324" spans="15:101" s="26" customFormat="1" x14ac:dyDescent="0.3">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row>
    <row r="325" spans="15:101" s="26" customFormat="1" x14ac:dyDescent="0.3">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row>
    <row r="326" spans="15:101" s="26" customFormat="1" x14ac:dyDescent="0.3">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row>
    <row r="327" spans="15:101" s="26" customFormat="1" x14ac:dyDescent="0.3">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row>
    <row r="328" spans="15:101" s="26" customFormat="1" x14ac:dyDescent="0.3">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row>
    <row r="329" spans="15:101" s="26" customFormat="1" x14ac:dyDescent="0.3">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row>
    <row r="330" spans="15:101" s="26" customFormat="1" x14ac:dyDescent="0.3">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row>
    <row r="331" spans="15:101" s="26" customFormat="1" x14ac:dyDescent="0.3">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row>
    <row r="332" spans="15:101" s="26" customFormat="1" x14ac:dyDescent="0.3">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row>
    <row r="333" spans="15:101" s="26" customFormat="1" x14ac:dyDescent="0.3">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row>
    <row r="334" spans="15:101" s="26" customFormat="1" x14ac:dyDescent="0.3">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row>
    <row r="335" spans="15:101" s="26" customFormat="1" x14ac:dyDescent="0.3">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row>
    <row r="336" spans="15:101" s="26" customFormat="1" x14ac:dyDescent="0.3">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row>
    <row r="337" spans="15:101" s="26" customFormat="1" x14ac:dyDescent="0.3">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row>
    <row r="338" spans="15:101" s="26" customFormat="1" x14ac:dyDescent="0.3">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row>
    <row r="339" spans="15:101" s="26" customFormat="1" x14ac:dyDescent="0.3">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row>
    <row r="340" spans="15:101" s="26" customFormat="1" x14ac:dyDescent="0.3">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row>
    <row r="341" spans="15:101" s="26" customFormat="1" x14ac:dyDescent="0.3">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row>
    <row r="342" spans="15:101" s="26" customFormat="1" x14ac:dyDescent="0.3">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row>
    <row r="343" spans="15:101" s="26" customFormat="1" x14ac:dyDescent="0.3">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row>
    <row r="344" spans="15:101" s="26" customFormat="1" x14ac:dyDescent="0.3">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row>
    <row r="345" spans="15:101" s="26" customFormat="1" x14ac:dyDescent="0.3">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row>
    <row r="346" spans="15:101" s="26" customFormat="1" x14ac:dyDescent="0.3">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row>
    <row r="347" spans="15:101" s="26" customFormat="1" x14ac:dyDescent="0.3">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row>
    <row r="348" spans="15:101" s="26" customFormat="1" x14ac:dyDescent="0.3">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row>
    <row r="349" spans="15:101" s="26" customFormat="1" x14ac:dyDescent="0.3">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row>
    <row r="350" spans="15:101" s="26" customFormat="1" x14ac:dyDescent="0.3">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row>
    <row r="351" spans="15:101" s="26" customFormat="1" x14ac:dyDescent="0.3">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row>
    <row r="352" spans="15:101" s="26" customFormat="1" x14ac:dyDescent="0.3">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row>
    <row r="353" spans="15:101" s="26" customFormat="1" x14ac:dyDescent="0.3">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row>
    <row r="354" spans="15:101" s="26" customFormat="1" x14ac:dyDescent="0.3">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row>
    <row r="355" spans="15:101" s="26" customFormat="1" x14ac:dyDescent="0.3">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row>
    <row r="356" spans="15:101" s="26" customFormat="1" x14ac:dyDescent="0.3">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row>
    <row r="357" spans="15:101" s="26" customFormat="1" x14ac:dyDescent="0.3">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row>
    <row r="358" spans="15:101" s="26" customFormat="1" x14ac:dyDescent="0.3">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row>
    <row r="359" spans="15:101" s="26" customFormat="1" x14ac:dyDescent="0.3">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row>
    <row r="360" spans="15:101" s="26" customFormat="1" x14ac:dyDescent="0.3">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row>
    <row r="361" spans="15:101" s="26" customFormat="1" x14ac:dyDescent="0.3">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row>
    <row r="362" spans="15:101" s="26" customFormat="1" x14ac:dyDescent="0.3">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row>
    <row r="363" spans="15:101" s="26" customFormat="1" x14ac:dyDescent="0.3">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row>
    <row r="364" spans="15:101" s="26" customFormat="1" x14ac:dyDescent="0.3">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row>
    <row r="365" spans="15:101" s="26" customFormat="1" x14ac:dyDescent="0.3">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row>
    <row r="366" spans="15:101" s="26" customFormat="1" x14ac:dyDescent="0.3">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row>
    <row r="367" spans="15:101" s="26" customFormat="1" x14ac:dyDescent="0.3">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row>
    <row r="368" spans="15:101" s="26" customFormat="1" x14ac:dyDescent="0.3">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row>
    <row r="369" spans="15:101" s="26" customFormat="1" x14ac:dyDescent="0.3">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row>
    <row r="370" spans="15:101" s="26" customFormat="1" x14ac:dyDescent="0.3">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row>
    <row r="371" spans="15:101" s="26" customFormat="1" x14ac:dyDescent="0.3">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row>
    <row r="372" spans="15:101" s="26" customFormat="1" x14ac:dyDescent="0.3">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row>
    <row r="373" spans="15:101" s="26" customFormat="1" x14ac:dyDescent="0.3">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row>
    <row r="374" spans="15:101" s="26" customFormat="1" x14ac:dyDescent="0.3">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row>
    <row r="375" spans="15:101" s="26" customFormat="1" x14ac:dyDescent="0.3">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row>
    <row r="376" spans="15:101" s="26" customFormat="1" x14ac:dyDescent="0.3">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row>
    <row r="377" spans="15:101" s="26" customFormat="1" x14ac:dyDescent="0.3">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row>
    <row r="378" spans="15:101" s="26" customFormat="1" x14ac:dyDescent="0.3">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row>
    <row r="379" spans="15:101" s="26" customFormat="1" x14ac:dyDescent="0.3">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row>
    <row r="380" spans="15:101" s="26" customFormat="1" x14ac:dyDescent="0.3">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row>
    <row r="381" spans="15:101" s="26" customFormat="1" x14ac:dyDescent="0.3">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row>
    <row r="382" spans="15:101" s="26" customFormat="1" x14ac:dyDescent="0.3">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row>
    <row r="383" spans="15:101" s="26" customFormat="1" x14ac:dyDescent="0.3">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row>
    <row r="384" spans="15:101" s="26" customFormat="1" x14ac:dyDescent="0.3">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row>
    <row r="385" spans="15:101" s="26" customFormat="1" x14ac:dyDescent="0.3">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row>
    <row r="386" spans="15:101" s="26" customFormat="1" x14ac:dyDescent="0.3">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row>
    <row r="387" spans="15:101" s="26" customFormat="1" x14ac:dyDescent="0.3">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row>
    <row r="388" spans="15:101" s="26" customFormat="1" x14ac:dyDescent="0.3">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row>
    <row r="389" spans="15:101" s="26" customFormat="1" x14ac:dyDescent="0.3">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row>
    <row r="390" spans="15:101" s="26" customFormat="1" x14ac:dyDescent="0.3">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row>
    <row r="391" spans="15:101" s="26" customFormat="1" x14ac:dyDescent="0.3">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row>
    <row r="392" spans="15:101" s="26" customFormat="1" x14ac:dyDescent="0.3">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row>
    <row r="393" spans="15:101" s="26" customFormat="1" x14ac:dyDescent="0.3">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row>
    <row r="394" spans="15:101" s="26" customFormat="1" x14ac:dyDescent="0.3">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row>
    <row r="395" spans="15:101" s="26" customFormat="1" x14ac:dyDescent="0.3">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row>
    <row r="396" spans="15:101" s="26" customFormat="1" x14ac:dyDescent="0.3">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row>
    <row r="397" spans="15:101" s="26" customFormat="1" x14ac:dyDescent="0.3">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row>
    <row r="398" spans="15:101" s="26" customFormat="1" x14ac:dyDescent="0.3">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row>
    <row r="399" spans="15:101" s="26" customFormat="1" x14ac:dyDescent="0.3">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row>
    <row r="400" spans="15:101" s="26" customFormat="1" x14ac:dyDescent="0.3">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row>
    <row r="401" spans="15:101" s="26" customFormat="1" x14ac:dyDescent="0.3">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row>
    <row r="402" spans="15:101" s="26" customFormat="1" x14ac:dyDescent="0.3">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row>
    <row r="403" spans="15:101" s="26" customFormat="1" x14ac:dyDescent="0.3">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row>
    <row r="404" spans="15:101" s="26" customFormat="1" x14ac:dyDescent="0.3">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row>
    <row r="405" spans="15:101" s="26" customFormat="1" x14ac:dyDescent="0.3">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row>
    <row r="406" spans="15:101" s="26" customFormat="1" x14ac:dyDescent="0.3">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row>
    <row r="407" spans="15:101" s="26" customFormat="1" x14ac:dyDescent="0.3">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row>
    <row r="408" spans="15:101" s="26" customFormat="1" x14ac:dyDescent="0.3">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row>
    <row r="409" spans="15:101" s="26" customFormat="1" x14ac:dyDescent="0.3">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row>
    <row r="410" spans="15:101" s="26" customFormat="1" x14ac:dyDescent="0.3">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row>
    <row r="411" spans="15:101" s="26" customFormat="1" x14ac:dyDescent="0.3">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row>
    <row r="412" spans="15:101" s="26" customFormat="1" x14ac:dyDescent="0.3">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row>
    <row r="413" spans="15:101" s="26" customFormat="1" x14ac:dyDescent="0.3">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row>
    <row r="414" spans="15:101" s="26" customFormat="1" x14ac:dyDescent="0.3">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row>
    <row r="415" spans="15:101" s="26" customFormat="1" x14ac:dyDescent="0.3">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row>
    <row r="416" spans="15:101" s="26" customFormat="1" x14ac:dyDescent="0.3">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row>
    <row r="417" spans="15:101" s="26" customFormat="1" x14ac:dyDescent="0.3">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row>
    <row r="418" spans="15:101" s="26" customFormat="1" x14ac:dyDescent="0.3">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row>
    <row r="419" spans="15:101" s="26" customFormat="1" x14ac:dyDescent="0.3">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row>
    <row r="420" spans="15:101" s="26" customFormat="1" x14ac:dyDescent="0.3">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row>
    <row r="421" spans="15:101" s="26" customFormat="1" x14ac:dyDescent="0.3">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row>
    <row r="422" spans="15:101" s="26" customFormat="1" x14ac:dyDescent="0.3">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row>
    <row r="423" spans="15:101" s="26" customFormat="1" x14ac:dyDescent="0.3">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row>
    <row r="424" spans="15:101" s="26" customFormat="1" x14ac:dyDescent="0.3">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row>
    <row r="425" spans="15:101" s="26" customFormat="1" x14ac:dyDescent="0.3">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row>
    <row r="426" spans="15:101" s="26" customFormat="1" x14ac:dyDescent="0.3">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row>
    <row r="427" spans="15:101" s="26" customFormat="1" x14ac:dyDescent="0.3">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row>
    <row r="428" spans="15:101" s="26" customFormat="1" x14ac:dyDescent="0.3">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row>
    <row r="429" spans="15:101" s="26" customFormat="1" x14ac:dyDescent="0.3">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row>
    <row r="430" spans="15:101" s="26" customFormat="1" x14ac:dyDescent="0.3">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row>
    <row r="431" spans="15:101" s="26" customFormat="1" x14ac:dyDescent="0.3">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row>
    <row r="432" spans="15:101" s="26" customFormat="1" x14ac:dyDescent="0.3">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row>
    <row r="433" spans="15:101" s="26" customFormat="1" x14ac:dyDescent="0.3">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row>
    <row r="434" spans="15:101" s="26" customFormat="1" x14ac:dyDescent="0.3">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row>
    <row r="435" spans="15:101" s="26" customFormat="1" x14ac:dyDescent="0.3">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row>
    <row r="436" spans="15:101" s="26" customFormat="1" x14ac:dyDescent="0.3">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row>
    <row r="437" spans="15:101" s="26" customFormat="1" x14ac:dyDescent="0.3">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row>
    <row r="438" spans="15:101" s="26" customFormat="1" x14ac:dyDescent="0.3">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row>
    <row r="439" spans="15:101" s="26" customFormat="1" x14ac:dyDescent="0.3">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row>
    <row r="440" spans="15:101" s="26" customFormat="1" x14ac:dyDescent="0.3">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row>
    <row r="441" spans="15:101" s="26" customFormat="1" x14ac:dyDescent="0.3">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row>
    <row r="442" spans="15:101" s="26" customFormat="1" x14ac:dyDescent="0.3">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row>
    <row r="443" spans="15:101" s="26" customFormat="1" x14ac:dyDescent="0.3">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row>
    <row r="444" spans="15:101" s="26" customFormat="1" x14ac:dyDescent="0.3">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row>
    <row r="445" spans="15:101" s="26" customFormat="1" x14ac:dyDescent="0.3">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row>
    <row r="446" spans="15:101" s="26" customFormat="1" x14ac:dyDescent="0.3">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row>
    <row r="447" spans="15:101" s="26" customFormat="1" x14ac:dyDescent="0.3">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row>
    <row r="448" spans="15:101" s="26" customFormat="1" x14ac:dyDescent="0.3">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row>
    <row r="449" spans="15:101" s="26" customFormat="1" x14ac:dyDescent="0.3">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row>
    <row r="450" spans="15:101" s="26" customFormat="1" x14ac:dyDescent="0.3">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row>
    <row r="451" spans="15:101" s="26" customFormat="1" x14ac:dyDescent="0.3">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row>
    <row r="452" spans="15:101" s="26" customFormat="1" x14ac:dyDescent="0.3">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row>
    <row r="453" spans="15:101" s="26" customFormat="1" x14ac:dyDescent="0.3">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row>
    <row r="454" spans="15:101" s="26" customFormat="1" x14ac:dyDescent="0.3">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row>
    <row r="455" spans="15:101" s="26" customFormat="1" x14ac:dyDescent="0.3">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row>
    <row r="456" spans="15:101" s="26" customFormat="1" x14ac:dyDescent="0.3">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row>
    <row r="457" spans="15:101" s="26" customFormat="1" x14ac:dyDescent="0.3">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row>
    <row r="458" spans="15:101" s="26" customFormat="1" x14ac:dyDescent="0.3">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row>
    <row r="459" spans="15:101" s="26" customFormat="1" x14ac:dyDescent="0.3">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c r="CU459" s="32"/>
      <c r="CV459" s="32"/>
      <c r="CW459" s="32"/>
    </row>
    <row r="460" spans="15:101" s="26" customFormat="1" x14ac:dyDescent="0.3">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row>
    <row r="461" spans="15:101" s="26" customFormat="1" x14ac:dyDescent="0.3">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row>
    <row r="462" spans="15:101" s="26" customFormat="1" x14ac:dyDescent="0.3">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row>
    <row r="463" spans="15:101" s="26" customFormat="1" x14ac:dyDescent="0.3">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row>
    <row r="464" spans="15:101" s="26" customFormat="1" x14ac:dyDescent="0.3">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row>
    <row r="465" spans="15:101" s="26" customFormat="1" x14ac:dyDescent="0.3">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row>
    <row r="466" spans="15:101" s="26" customFormat="1" x14ac:dyDescent="0.3">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row>
    <row r="467" spans="15:101" s="26" customFormat="1" x14ac:dyDescent="0.3">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row>
    <row r="468" spans="15:101" s="26" customFormat="1" x14ac:dyDescent="0.3">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row>
    <row r="469" spans="15:101" s="26" customFormat="1" x14ac:dyDescent="0.3">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row>
    <row r="470" spans="15:101" s="26" customFormat="1" x14ac:dyDescent="0.3">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row>
    <row r="471" spans="15:101" s="26" customFormat="1" x14ac:dyDescent="0.3">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row>
    <row r="472" spans="15:101" s="26" customFormat="1" x14ac:dyDescent="0.3">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row>
    <row r="473" spans="15:101" s="26" customFormat="1" x14ac:dyDescent="0.3">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row>
    <row r="474" spans="15:101" s="26" customFormat="1" x14ac:dyDescent="0.3">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row>
    <row r="475" spans="15:101" s="26" customFormat="1" x14ac:dyDescent="0.3">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row>
    <row r="476" spans="15:101" s="26" customFormat="1" x14ac:dyDescent="0.3">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row>
    <row r="477" spans="15:101" s="26" customFormat="1" x14ac:dyDescent="0.3">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row>
    <row r="478" spans="15:101" s="26" customFormat="1" x14ac:dyDescent="0.3">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row>
    <row r="479" spans="15:101" s="26" customFormat="1" x14ac:dyDescent="0.3">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row>
    <row r="480" spans="15:101" s="26" customFormat="1" x14ac:dyDescent="0.3">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row>
    <row r="481" spans="15:101" s="26" customFormat="1" x14ac:dyDescent="0.3">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row>
    <row r="482" spans="15:101" s="26" customFormat="1" x14ac:dyDescent="0.3">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row>
    <row r="483" spans="15:101" s="26" customFormat="1" x14ac:dyDescent="0.3">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row>
    <row r="484" spans="15:101" s="26" customFormat="1" x14ac:dyDescent="0.3">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row>
    <row r="485" spans="15:101" s="26" customFormat="1" x14ac:dyDescent="0.3">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row>
    <row r="486" spans="15:101" s="26" customFormat="1" x14ac:dyDescent="0.3">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row>
    <row r="487" spans="15:101" s="26" customFormat="1" x14ac:dyDescent="0.3">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row>
    <row r="488" spans="15:101" s="26" customFormat="1" x14ac:dyDescent="0.3">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row>
    <row r="489" spans="15:101" s="26" customFormat="1" x14ac:dyDescent="0.3">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row>
    <row r="490" spans="15:101" s="26" customFormat="1" x14ac:dyDescent="0.3">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row>
    <row r="491" spans="15:101" s="26" customFormat="1" x14ac:dyDescent="0.3">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row>
    <row r="492" spans="15:101" s="26" customFormat="1" x14ac:dyDescent="0.3">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row>
    <row r="493" spans="15:101" s="26" customFormat="1" x14ac:dyDescent="0.3">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row>
    <row r="494" spans="15:101" s="26" customFormat="1" x14ac:dyDescent="0.3">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row>
    <row r="495" spans="15:101" s="26" customFormat="1" x14ac:dyDescent="0.3">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row>
    <row r="496" spans="15:101" s="26" customFormat="1" x14ac:dyDescent="0.3">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row>
    <row r="497" spans="15:101" s="26" customFormat="1" x14ac:dyDescent="0.3">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row>
    <row r="498" spans="15:101" s="26" customFormat="1" x14ac:dyDescent="0.3">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row>
    <row r="499" spans="15:101" s="26" customFormat="1" x14ac:dyDescent="0.3">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row>
    <row r="500" spans="15:101" s="26" customFormat="1" x14ac:dyDescent="0.3">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row>
    <row r="501" spans="15:101" s="26" customFormat="1" x14ac:dyDescent="0.3">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row>
    <row r="502" spans="15:101" s="26" customFormat="1" x14ac:dyDescent="0.3">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row>
    <row r="503" spans="15:101" s="26" customFormat="1" x14ac:dyDescent="0.3">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row>
    <row r="504" spans="15:101" s="26" customFormat="1" x14ac:dyDescent="0.3">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row>
    <row r="505" spans="15:101" s="26" customFormat="1" x14ac:dyDescent="0.3">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row>
    <row r="506" spans="15:101" s="26" customFormat="1" x14ac:dyDescent="0.3">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row>
    <row r="507" spans="15:101" s="26" customFormat="1" x14ac:dyDescent="0.3">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row>
    <row r="508" spans="15:101" s="26" customFormat="1" x14ac:dyDescent="0.3">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row>
    <row r="509" spans="15:101" s="26" customFormat="1" x14ac:dyDescent="0.3">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row>
    <row r="510" spans="15:101" s="26" customFormat="1" x14ac:dyDescent="0.3">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row>
    <row r="511" spans="15:101" s="26" customFormat="1" x14ac:dyDescent="0.3">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row>
    <row r="512" spans="15:101" s="26" customFormat="1" x14ac:dyDescent="0.3">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row>
    <row r="513" spans="15:101" s="26" customFormat="1" x14ac:dyDescent="0.3">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c r="CU513" s="32"/>
      <c r="CV513" s="32"/>
      <c r="CW513" s="32"/>
    </row>
    <row r="514" spans="15:101" s="26" customFormat="1" x14ac:dyDescent="0.3">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row>
    <row r="515" spans="15:101" s="26" customFormat="1" x14ac:dyDescent="0.3">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row>
    <row r="516" spans="15:101" s="26" customFormat="1" x14ac:dyDescent="0.3">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row>
    <row r="517" spans="15:101" s="26" customFormat="1" x14ac:dyDescent="0.3">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row>
    <row r="518" spans="15:101" s="26" customFormat="1" x14ac:dyDescent="0.3">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row>
    <row r="519" spans="15:101" s="26" customFormat="1" x14ac:dyDescent="0.3">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row>
    <row r="520" spans="15:101" s="26" customFormat="1" x14ac:dyDescent="0.3">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row>
    <row r="521" spans="15:101" s="26" customFormat="1" x14ac:dyDescent="0.3">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row>
    <row r="522" spans="15:101" s="26" customFormat="1" x14ac:dyDescent="0.3">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row>
    <row r="523" spans="15:101" s="26" customFormat="1" x14ac:dyDescent="0.3">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row>
    <row r="524" spans="15:101" s="26" customFormat="1" x14ac:dyDescent="0.3">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row>
    <row r="525" spans="15:101" s="26" customFormat="1" x14ac:dyDescent="0.3">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row>
    <row r="526" spans="15:101" s="26" customFormat="1" x14ac:dyDescent="0.3">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row>
    <row r="527" spans="15:101" s="26" customFormat="1" x14ac:dyDescent="0.3">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row>
    <row r="528" spans="15:101" s="26" customFormat="1" x14ac:dyDescent="0.3">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row>
    <row r="529" spans="15:101" s="26" customFormat="1" x14ac:dyDescent="0.3">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row>
    <row r="530" spans="15:101" s="26" customFormat="1" x14ac:dyDescent="0.3">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row>
    <row r="531" spans="15:101" s="26" customFormat="1" x14ac:dyDescent="0.3">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row>
    <row r="532" spans="15:101" s="26" customFormat="1" x14ac:dyDescent="0.3">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row>
    <row r="533" spans="15:101" s="26" customFormat="1" x14ac:dyDescent="0.3">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row>
    <row r="534" spans="15:101" s="26" customFormat="1" x14ac:dyDescent="0.3">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row>
    <row r="535" spans="15:101" s="26" customFormat="1" x14ac:dyDescent="0.3">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row>
    <row r="536" spans="15:101" s="26" customFormat="1" x14ac:dyDescent="0.3">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row>
    <row r="537" spans="15:101" s="26" customFormat="1" x14ac:dyDescent="0.3">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row>
    <row r="538" spans="15:101" s="26" customFormat="1" x14ac:dyDescent="0.3">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row>
    <row r="539" spans="15:101" s="26" customFormat="1" x14ac:dyDescent="0.3">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row>
    <row r="540" spans="15:101" s="26" customFormat="1" x14ac:dyDescent="0.3">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row>
    <row r="541" spans="15:101" s="26" customFormat="1" x14ac:dyDescent="0.3">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row>
    <row r="542" spans="15:101" s="26" customFormat="1" x14ac:dyDescent="0.3">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row>
    <row r="543" spans="15:101" s="26" customFormat="1" x14ac:dyDescent="0.3">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row>
    <row r="544" spans="15:101" s="26" customFormat="1" x14ac:dyDescent="0.3">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row>
    <row r="545" spans="15:101" s="26" customFormat="1" x14ac:dyDescent="0.3">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row>
    <row r="546" spans="15:101" s="26" customFormat="1" x14ac:dyDescent="0.3">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row>
    <row r="547" spans="15:101" s="26" customFormat="1" x14ac:dyDescent="0.3">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row>
    <row r="548" spans="15:101" s="26" customFormat="1" x14ac:dyDescent="0.3">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row>
    <row r="549" spans="15:101" s="26" customFormat="1" x14ac:dyDescent="0.3">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row>
    <row r="550" spans="15:101" s="26" customFormat="1" x14ac:dyDescent="0.3">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row>
    <row r="551" spans="15:101" s="26" customFormat="1" x14ac:dyDescent="0.3">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row>
    <row r="552" spans="15:101" s="26" customFormat="1" x14ac:dyDescent="0.3">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row>
    <row r="553" spans="15:101" s="26" customFormat="1" x14ac:dyDescent="0.3">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row>
    <row r="554" spans="15:101" s="26" customFormat="1" x14ac:dyDescent="0.3">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row>
    <row r="555" spans="15:101" s="26" customFormat="1" x14ac:dyDescent="0.3">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row>
    <row r="556" spans="15:101" s="26" customFormat="1" x14ac:dyDescent="0.3">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row>
    <row r="557" spans="15:101" s="26" customFormat="1" x14ac:dyDescent="0.3">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row>
    <row r="558" spans="15:101" s="26" customFormat="1" x14ac:dyDescent="0.3">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row>
    <row r="559" spans="15:101" s="26" customFormat="1" x14ac:dyDescent="0.3">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row>
    <row r="560" spans="15:101" s="26" customFormat="1" x14ac:dyDescent="0.3">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row>
    <row r="561" spans="15:101" s="26" customFormat="1" x14ac:dyDescent="0.3">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row>
    <row r="562" spans="15:101" s="26" customFormat="1" x14ac:dyDescent="0.3">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row>
    <row r="563" spans="15:101" s="26" customFormat="1" x14ac:dyDescent="0.3">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row>
    <row r="564" spans="15:101" s="26" customFormat="1" x14ac:dyDescent="0.3">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row>
    <row r="565" spans="15:101" s="26" customFormat="1" x14ac:dyDescent="0.3">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row>
    <row r="566" spans="15:101" s="26" customFormat="1" x14ac:dyDescent="0.3">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row>
    <row r="567" spans="15:101" s="26" customFormat="1" x14ac:dyDescent="0.3">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row>
    <row r="568" spans="15:101" s="26" customFormat="1" x14ac:dyDescent="0.3">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row>
    <row r="569" spans="15:101" s="26" customFormat="1" x14ac:dyDescent="0.3">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row>
    <row r="570" spans="15:101" s="26" customFormat="1" x14ac:dyDescent="0.3">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row>
    <row r="571" spans="15:101" s="26" customFormat="1" x14ac:dyDescent="0.3">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row>
    <row r="572" spans="15:101" s="26" customFormat="1" x14ac:dyDescent="0.3">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row>
    <row r="573" spans="15:101" s="26" customFormat="1" x14ac:dyDescent="0.3">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row>
    <row r="574" spans="15:101" s="26" customFormat="1" x14ac:dyDescent="0.3">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row>
    <row r="575" spans="15:101" s="26" customFormat="1" x14ac:dyDescent="0.3">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row>
    <row r="576" spans="15:101" s="26" customFormat="1" x14ac:dyDescent="0.3">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row>
    <row r="577" spans="15:101" s="26" customFormat="1" x14ac:dyDescent="0.3">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row>
    <row r="578" spans="15:101" s="26" customFormat="1" x14ac:dyDescent="0.3">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row>
    <row r="579" spans="15:101" s="26" customFormat="1" x14ac:dyDescent="0.3">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row>
    <row r="580" spans="15:101" s="26" customFormat="1" x14ac:dyDescent="0.3">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row>
    <row r="581" spans="15:101" s="26" customFormat="1" x14ac:dyDescent="0.3">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row>
    <row r="582" spans="15:101" s="26" customFormat="1" x14ac:dyDescent="0.3">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row>
    <row r="583" spans="15:101" s="26" customFormat="1" x14ac:dyDescent="0.3">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row>
    <row r="584" spans="15:101" s="26" customFormat="1" x14ac:dyDescent="0.3">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row>
    <row r="585" spans="15:101" s="26" customFormat="1" x14ac:dyDescent="0.3">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row>
    <row r="586" spans="15:101" s="26" customFormat="1" x14ac:dyDescent="0.3">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row>
    <row r="587" spans="15:101" s="26" customFormat="1" x14ac:dyDescent="0.3">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row>
    <row r="588" spans="15:101" s="26" customFormat="1" x14ac:dyDescent="0.3">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row>
    <row r="589" spans="15:101" s="26" customFormat="1" x14ac:dyDescent="0.3">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row>
    <row r="590" spans="15:101" s="26" customFormat="1" x14ac:dyDescent="0.3">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row>
    <row r="591" spans="15:101" s="26" customFormat="1" x14ac:dyDescent="0.3">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row>
    <row r="592" spans="15:101" s="26" customFormat="1" x14ac:dyDescent="0.3">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row>
    <row r="593" spans="15:101" s="26" customFormat="1" x14ac:dyDescent="0.3">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row>
    <row r="594" spans="15:101" s="26" customFormat="1" x14ac:dyDescent="0.3">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row>
    <row r="595" spans="15:101" s="26" customFormat="1" x14ac:dyDescent="0.3">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row>
    <row r="596" spans="15:101" s="26" customFormat="1" x14ac:dyDescent="0.3">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row>
    <row r="597" spans="15:101" s="26" customFormat="1" x14ac:dyDescent="0.3">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row>
    <row r="598" spans="15:101" s="26" customFormat="1" x14ac:dyDescent="0.3">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row>
    <row r="599" spans="15:101" s="26" customFormat="1" x14ac:dyDescent="0.3">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row>
    <row r="600" spans="15:101" s="26" customFormat="1" x14ac:dyDescent="0.3">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row>
    <row r="601" spans="15:101" s="26" customFormat="1" x14ac:dyDescent="0.3">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row>
    <row r="602" spans="15:101" s="26" customFormat="1" x14ac:dyDescent="0.3">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row>
    <row r="603" spans="15:101" s="26" customFormat="1" x14ac:dyDescent="0.3">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row>
    <row r="604" spans="15:101" s="26" customFormat="1" x14ac:dyDescent="0.3">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row>
    <row r="605" spans="15:101" s="26" customFormat="1" x14ac:dyDescent="0.3">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row>
    <row r="606" spans="15:101" s="26" customFormat="1" x14ac:dyDescent="0.3">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row>
    <row r="607" spans="15:101" s="26" customFormat="1" x14ac:dyDescent="0.3">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row>
    <row r="608" spans="15:101" s="26" customFormat="1" x14ac:dyDescent="0.3">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row>
    <row r="609" spans="15:101" s="26" customFormat="1" x14ac:dyDescent="0.3">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row>
    <row r="610" spans="15:101" s="26" customFormat="1" x14ac:dyDescent="0.3">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row>
    <row r="611" spans="15:101" s="26" customFormat="1" x14ac:dyDescent="0.3">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row>
    <row r="612" spans="15:101" s="26" customFormat="1" x14ac:dyDescent="0.3">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row>
    <row r="613" spans="15:101" s="26" customFormat="1" x14ac:dyDescent="0.3">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row>
    <row r="614" spans="15:101" s="26" customFormat="1" x14ac:dyDescent="0.3">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row>
    <row r="615" spans="15:101" s="26" customFormat="1" x14ac:dyDescent="0.3">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row>
    <row r="616" spans="15:101" s="26" customFormat="1" x14ac:dyDescent="0.3">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row>
    <row r="617" spans="15:101" s="26" customFormat="1" x14ac:dyDescent="0.3">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row>
    <row r="618" spans="15:101" s="26" customFormat="1" x14ac:dyDescent="0.3">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row>
    <row r="619" spans="15:101" s="26" customFormat="1" x14ac:dyDescent="0.3">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row>
    <row r="620" spans="15:101" s="26" customFormat="1" x14ac:dyDescent="0.3">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row>
    <row r="621" spans="15:101" s="26" customFormat="1" x14ac:dyDescent="0.3">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row>
    <row r="622" spans="15:101" s="26" customFormat="1" x14ac:dyDescent="0.3">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row>
    <row r="623" spans="15:101" s="26" customFormat="1" x14ac:dyDescent="0.3">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row>
    <row r="624" spans="15:101" s="26" customFormat="1" x14ac:dyDescent="0.3">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row>
    <row r="625" spans="15:101" s="26" customFormat="1" x14ac:dyDescent="0.3">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row>
    <row r="626" spans="15:101" s="26" customFormat="1" x14ac:dyDescent="0.3">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row>
    <row r="627" spans="15:101" s="26" customFormat="1" x14ac:dyDescent="0.3">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row>
    <row r="628" spans="15:101" s="26" customFormat="1" x14ac:dyDescent="0.3">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row>
    <row r="629" spans="15:101" s="26" customFormat="1" x14ac:dyDescent="0.3">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row>
    <row r="630" spans="15:101" s="26" customFormat="1" x14ac:dyDescent="0.3">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row>
    <row r="631" spans="15:101" s="26" customFormat="1" x14ac:dyDescent="0.3">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row>
    <row r="632" spans="15:101" s="26" customFormat="1" x14ac:dyDescent="0.3">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row>
    <row r="633" spans="15:101" s="26" customFormat="1" x14ac:dyDescent="0.3">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row>
    <row r="634" spans="15:101" s="26" customFormat="1" x14ac:dyDescent="0.3">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row>
    <row r="635" spans="15:101" s="26" customFormat="1" x14ac:dyDescent="0.3">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row>
    <row r="636" spans="15:101" s="26" customFormat="1" x14ac:dyDescent="0.3">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row>
    <row r="637" spans="15:101" s="26" customFormat="1" x14ac:dyDescent="0.3">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row>
    <row r="638" spans="15:101" s="26" customFormat="1" x14ac:dyDescent="0.3">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row>
    <row r="639" spans="15:101" s="26" customFormat="1" x14ac:dyDescent="0.3">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row>
    <row r="640" spans="15:101" s="26" customFormat="1" x14ac:dyDescent="0.3">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row>
    <row r="641" spans="15:101" s="26" customFormat="1" x14ac:dyDescent="0.3">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row>
    <row r="642" spans="15:101" s="26" customFormat="1" x14ac:dyDescent="0.3">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row>
    <row r="643" spans="15:101" s="26" customFormat="1" x14ac:dyDescent="0.3">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row>
    <row r="644" spans="15:101" s="26" customFormat="1" x14ac:dyDescent="0.3">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row>
    <row r="645" spans="15:101" s="26" customFormat="1" x14ac:dyDescent="0.3">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row>
    <row r="646" spans="15:101" s="26" customFormat="1" x14ac:dyDescent="0.3">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row>
    <row r="647" spans="15:101" s="26" customFormat="1" x14ac:dyDescent="0.3">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row>
    <row r="648" spans="15:101" s="26" customFormat="1" x14ac:dyDescent="0.3">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row>
    <row r="649" spans="15:101" s="26" customFormat="1" x14ac:dyDescent="0.3">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row>
    <row r="650" spans="15:101" s="26" customFormat="1" x14ac:dyDescent="0.3">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row>
    <row r="651" spans="15:101" s="26" customFormat="1" x14ac:dyDescent="0.3">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row>
    <row r="652" spans="15:101" s="26" customFormat="1" x14ac:dyDescent="0.3">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row>
    <row r="653" spans="15:101" s="26" customFormat="1" x14ac:dyDescent="0.3">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row>
    <row r="654" spans="15:101" s="26" customFormat="1" x14ac:dyDescent="0.3">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row>
    <row r="655" spans="15:101" s="26" customFormat="1" x14ac:dyDescent="0.3">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row>
    <row r="656" spans="15:101" s="26" customFormat="1" x14ac:dyDescent="0.3">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row>
    <row r="657" spans="15:101" s="26" customFormat="1" x14ac:dyDescent="0.3">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row>
    <row r="658" spans="15:101" s="26" customFormat="1" x14ac:dyDescent="0.3">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row>
    <row r="659" spans="15:101" s="26" customFormat="1" x14ac:dyDescent="0.3">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row>
    <row r="660" spans="15:101" s="26" customFormat="1" x14ac:dyDescent="0.3">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row>
    <row r="661" spans="15:101" s="26" customFormat="1" x14ac:dyDescent="0.3">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c r="CT661" s="32"/>
      <c r="CU661" s="32"/>
      <c r="CV661" s="32"/>
      <c r="CW661" s="32"/>
    </row>
    <row r="662" spans="15:101" s="26" customFormat="1" x14ac:dyDescent="0.3">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c r="CT662" s="32"/>
      <c r="CU662" s="32"/>
      <c r="CV662" s="32"/>
      <c r="CW662" s="32"/>
    </row>
    <row r="663" spans="15:101" s="26" customFormat="1" x14ac:dyDescent="0.3">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c r="CT663" s="32"/>
      <c r="CU663" s="32"/>
      <c r="CV663" s="32"/>
      <c r="CW663" s="32"/>
    </row>
    <row r="664" spans="15:101" s="26" customFormat="1" x14ac:dyDescent="0.3">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c r="CT664" s="32"/>
      <c r="CU664" s="32"/>
      <c r="CV664" s="32"/>
      <c r="CW664" s="32"/>
    </row>
    <row r="665" spans="15:101" s="26" customFormat="1" x14ac:dyDescent="0.3">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row>
    <row r="666" spans="15:101" s="26" customFormat="1" x14ac:dyDescent="0.3">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row>
    <row r="667" spans="15:101" s="26" customFormat="1" x14ac:dyDescent="0.3">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row>
    <row r="668" spans="15:101" s="26" customFormat="1" x14ac:dyDescent="0.3">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row>
    <row r="669" spans="15:101" s="26" customFormat="1" x14ac:dyDescent="0.3">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row>
    <row r="670" spans="15:101" s="26" customFormat="1" x14ac:dyDescent="0.3">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row>
    <row r="671" spans="15:101" s="26" customFormat="1" x14ac:dyDescent="0.3">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c r="CT671" s="32"/>
      <c r="CU671" s="32"/>
      <c r="CV671" s="32"/>
      <c r="CW671" s="32"/>
    </row>
    <row r="672" spans="15:101" s="26" customFormat="1" x14ac:dyDescent="0.3">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c r="CT672" s="32"/>
      <c r="CU672" s="32"/>
      <c r="CV672" s="32"/>
      <c r="CW672" s="32"/>
    </row>
    <row r="673" spans="15:101" s="26" customFormat="1" x14ac:dyDescent="0.3">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c r="CT673" s="32"/>
      <c r="CU673" s="32"/>
      <c r="CV673" s="32"/>
      <c r="CW673" s="32"/>
    </row>
    <row r="674" spans="15:101" s="26" customFormat="1" x14ac:dyDescent="0.3">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c r="CT674" s="32"/>
      <c r="CU674" s="32"/>
      <c r="CV674" s="32"/>
      <c r="CW674" s="32"/>
    </row>
    <row r="675" spans="15:101" s="26" customFormat="1" x14ac:dyDescent="0.3">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row>
    <row r="676" spans="15:101" s="26" customFormat="1" x14ac:dyDescent="0.3">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row>
    <row r="677" spans="15:101" s="26" customFormat="1" x14ac:dyDescent="0.3">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row>
    <row r="678" spans="15:101" s="26" customFormat="1" x14ac:dyDescent="0.3">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row>
    <row r="679" spans="15:101" s="26" customFormat="1" x14ac:dyDescent="0.3">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row>
    <row r="680" spans="15:101" s="26" customFormat="1" x14ac:dyDescent="0.3">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row>
    <row r="681" spans="15:101" s="26" customFormat="1" x14ac:dyDescent="0.3">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row>
    <row r="682" spans="15:101" s="26" customFormat="1" x14ac:dyDescent="0.3">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row>
    <row r="683" spans="15:101" s="26" customFormat="1" x14ac:dyDescent="0.3">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row>
    <row r="684" spans="15:101" s="26" customFormat="1" x14ac:dyDescent="0.3">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row>
    <row r="685" spans="15:101" s="26" customFormat="1" x14ac:dyDescent="0.3">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row>
    <row r="686" spans="15:101" s="26" customFormat="1" x14ac:dyDescent="0.3">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row>
    <row r="687" spans="15:101" s="26" customFormat="1" x14ac:dyDescent="0.3">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row>
    <row r="688" spans="15:101" s="26" customFormat="1" x14ac:dyDescent="0.3">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row>
    <row r="689" spans="15:101" s="26" customFormat="1" x14ac:dyDescent="0.3">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row>
    <row r="690" spans="15:101" s="26" customFormat="1" x14ac:dyDescent="0.3">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row>
    <row r="691" spans="15:101" s="26" customFormat="1" x14ac:dyDescent="0.3">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row>
    <row r="692" spans="15:101" s="26" customFormat="1" x14ac:dyDescent="0.3">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row>
    <row r="693" spans="15:101" s="26" customFormat="1" x14ac:dyDescent="0.3">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row>
    <row r="694" spans="15:101" s="26" customFormat="1" x14ac:dyDescent="0.3">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row>
    <row r="695" spans="15:101" s="26" customFormat="1" x14ac:dyDescent="0.3">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row>
    <row r="696" spans="15:101" s="26" customFormat="1" x14ac:dyDescent="0.3">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row>
    <row r="697" spans="15:101" s="26" customFormat="1" x14ac:dyDescent="0.3">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row>
    <row r="698" spans="15:101" s="26" customFormat="1" x14ac:dyDescent="0.3">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row>
    <row r="699" spans="15:101" s="26" customFormat="1" x14ac:dyDescent="0.3">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row>
    <row r="700" spans="15:101" s="26" customFormat="1" x14ac:dyDescent="0.3">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row>
    <row r="701" spans="15:101" s="26" customFormat="1" x14ac:dyDescent="0.3">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row>
    <row r="702" spans="15:101" s="26" customFormat="1" x14ac:dyDescent="0.3">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row>
    <row r="703" spans="15:101" s="26" customFormat="1" x14ac:dyDescent="0.3">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row>
    <row r="704" spans="15:101" s="26" customFormat="1" x14ac:dyDescent="0.3">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row>
    <row r="705" spans="15:101" s="26" customFormat="1" x14ac:dyDescent="0.3">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row>
    <row r="706" spans="15:101" s="26" customFormat="1" x14ac:dyDescent="0.3">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row>
    <row r="707" spans="15:101" s="26" customFormat="1" x14ac:dyDescent="0.3">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row>
    <row r="708" spans="15:101" s="26" customFormat="1" x14ac:dyDescent="0.3">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row>
    <row r="709" spans="15:101" s="26" customFormat="1" x14ac:dyDescent="0.3">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row>
    <row r="710" spans="15:101" s="26" customFormat="1" x14ac:dyDescent="0.3">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row>
    <row r="711" spans="15:101" s="26" customFormat="1" x14ac:dyDescent="0.3">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row>
    <row r="712" spans="15:101" s="26" customFormat="1" x14ac:dyDescent="0.3">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row>
    <row r="713" spans="15:101" s="26" customFormat="1" x14ac:dyDescent="0.3">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row>
    <row r="714" spans="15:101" s="26" customFormat="1" x14ac:dyDescent="0.3">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row>
    <row r="715" spans="15:101" s="26" customFormat="1" x14ac:dyDescent="0.3">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row>
    <row r="716" spans="15:101" s="26" customFormat="1" x14ac:dyDescent="0.3">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row>
    <row r="717" spans="15:101" s="26" customFormat="1" x14ac:dyDescent="0.3">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row>
    <row r="718" spans="15:101" s="26" customFormat="1" x14ac:dyDescent="0.3">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row>
    <row r="719" spans="15:101" s="26" customFormat="1" x14ac:dyDescent="0.3">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row>
    <row r="720" spans="15:101" s="26" customFormat="1" x14ac:dyDescent="0.3">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row>
    <row r="721" spans="15:101" s="26" customFormat="1" x14ac:dyDescent="0.3">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row>
    <row r="722" spans="15:101" s="26" customFormat="1" x14ac:dyDescent="0.3">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row>
    <row r="723" spans="15:101" s="26" customFormat="1" x14ac:dyDescent="0.3">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row>
    <row r="724" spans="15:101" s="26" customFormat="1" x14ac:dyDescent="0.3">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row>
    <row r="725" spans="15:101" s="26" customFormat="1" x14ac:dyDescent="0.3">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row>
    <row r="726" spans="15:101" s="26" customFormat="1" x14ac:dyDescent="0.3">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row>
    <row r="727" spans="15:101" s="26" customFormat="1" x14ac:dyDescent="0.3">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row>
    <row r="728" spans="15:101" s="26" customFormat="1" x14ac:dyDescent="0.3">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row>
    <row r="729" spans="15:101" s="26" customFormat="1" x14ac:dyDescent="0.3">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row>
    <row r="730" spans="15:101" s="26" customFormat="1" x14ac:dyDescent="0.3">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row>
    <row r="731" spans="15:101" s="26" customFormat="1" x14ac:dyDescent="0.3">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row>
    <row r="732" spans="15:101" s="26" customFormat="1" x14ac:dyDescent="0.3">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row>
    <row r="733" spans="15:101" s="26" customFormat="1" x14ac:dyDescent="0.3">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row>
    <row r="734" spans="15:101" s="26" customFormat="1" x14ac:dyDescent="0.3">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row>
    <row r="735" spans="15:101" s="26" customFormat="1" x14ac:dyDescent="0.3">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row>
    <row r="736" spans="15:101" s="26" customFormat="1" x14ac:dyDescent="0.3">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row>
    <row r="737" spans="15:101" s="26" customFormat="1" x14ac:dyDescent="0.3">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row>
    <row r="738" spans="15:101" s="26" customFormat="1" x14ac:dyDescent="0.3">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row>
    <row r="739" spans="15:101" s="26" customFormat="1" x14ac:dyDescent="0.3">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row>
    <row r="740" spans="15:101" s="26" customFormat="1" x14ac:dyDescent="0.3">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row>
    <row r="741" spans="15:101" s="26" customFormat="1" x14ac:dyDescent="0.3">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c r="CT741" s="32"/>
      <c r="CU741" s="32"/>
      <c r="CV741" s="32"/>
      <c r="CW741" s="32"/>
    </row>
    <row r="742" spans="15:101" s="26" customFormat="1" x14ac:dyDescent="0.3">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c r="CT742" s="32"/>
      <c r="CU742" s="32"/>
      <c r="CV742" s="32"/>
      <c r="CW742" s="32"/>
    </row>
    <row r="743" spans="15:101" s="26" customFormat="1" x14ac:dyDescent="0.3">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row>
    <row r="744" spans="15:101" s="26" customFormat="1" x14ac:dyDescent="0.3">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row>
    <row r="745" spans="15:101" s="26" customFormat="1" x14ac:dyDescent="0.3">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row>
    <row r="746" spans="15:101" s="26" customFormat="1" x14ac:dyDescent="0.3">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row>
    <row r="747" spans="15:101" s="26" customFormat="1" x14ac:dyDescent="0.3">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row>
    <row r="748" spans="15:101" s="26" customFormat="1" x14ac:dyDescent="0.3">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row>
    <row r="749" spans="15:101" s="26" customFormat="1" x14ac:dyDescent="0.3">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row>
    <row r="750" spans="15:101" s="26" customFormat="1" x14ac:dyDescent="0.3">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row>
    <row r="751" spans="15:101" s="26" customFormat="1" x14ac:dyDescent="0.3">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row>
    <row r="752" spans="15:101" s="26" customFormat="1" x14ac:dyDescent="0.3">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row>
    <row r="753" spans="15:101" s="26" customFormat="1" x14ac:dyDescent="0.3">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row>
    <row r="754" spans="15:101" s="26" customFormat="1" x14ac:dyDescent="0.3">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row>
    <row r="755" spans="15:101" s="26" customFormat="1" x14ac:dyDescent="0.3">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row>
    <row r="756" spans="15:101" s="26" customFormat="1" x14ac:dyDescent="0.3">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row>
    <row r="757" spans="15:101" s="26" customFormat="1" x14ac:dyDescent="0.3">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row>
    <row r="758" spans="15:101" s="26" customFormat="1" x14ac:dyDescent="0.3">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row>
    <row r="759" spans="15:101" s="26" customFormat="1" x14ac:dyDescent="0.3">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row>
    <row r="760" spans="15:101" s="26" customFormat="1" x14ac:dyDescent="0.3">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row>
    <row r="761" spans="15:101" s="26" customFormat="1" x14ac:dyDescent="0.3">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row>
    <row r="762" spans="15:101" s="26" customFormat="1" x14ac:dyDescent="0.3">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row>
    <row r="763" spans="15:101" s="26" customFormat="1" x14ac:dyDescent="0.3">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row>
    <row r="764" spans="15:101" s="26" customFormat="1" x14ac:dyDescent="0.3">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row>
    <row r="765" spans="15:101" s="26" customFormat="1" x14ac:dyDescent="0.3">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row>
    <row r="766" spans="15:101" s="26" customFormat="1" x14ac:dyDescent="0.3">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row>
    <row r="767" spans="15:101" s="26" customFormat="1" x14ac:dyDescent="0.3">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row>
    <row r="768" spans="15:101" s="26" customFormat="1" x14ac:dyDescent="0.3">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row>
    <row r="769" spans="15:101" s="26" customFormat="1" x14ac:dyDescent="0.3">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row>
    <row r="770" spans="15:101" s="26" customFormat="1" x14ac:dyDescent="0.3">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row>
    <row r="771" spans="15:101" s="26" customFormat="1" x14ac:dyDescent="0.3">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row>
    <row r="772" spans="15:101" s="26" customFormat="1" x14ac:dyDescent="0.3">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row>
    <row r="773" spans="15:101" s="26" customFormat="1" x14ac:dyDescent="0.3">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row>
    <row r="774" spans="15:101" s="26" customFormat="1" x14ac:dyDescent="0.3">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row>
    <row r="775" spans="15:101" s="26" customFormat="1" x14ac:dyDescent="0.3">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row>
    <row r="776" spans="15:101" s="26" customFormat="1" x14ac:dyDescent="0.3">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row>
    <row r="777" spans="15:101" s="26" customFormat="1" x14ac:dyDescent="0.3">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row>
    <row r="778" spans="15:101" s="26" customFormat="1" x14ac:dyDescent="0.3">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row>
    <row r="779" spans="15:101" s="26" customFormat="1" x14ac:dyDescent="0.3">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row>
    <row r="780" spans="15:101" s="26" customFormat="1" x14ac:dyDescent="0.3">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row>
    <row r="781" spans="15:101" s="26" customFormat="1" x14ac:dyDescent="0.3">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row>
    <row r="782" spans="15:101" s="26" customFormat="1" x14ac:dyDescent="0.3">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row>
    <row r="783" spans="15:101" s="26" customFormat="1" x14ac:dyDescent="0.3">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row>
    <row r="784" spans="15:101" s="26" customFormat="1" x14ac:dyDescent="0.3">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row>
    <row r="785" spans="15:101" s="26" customFormat="1" x14ac:dyDescent="0.3">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row>
    <row r="786" spans="15:101" s="26" customFormat="1" x14ac:dyDescent="0.3">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row>
    <row r="787" spans="15:101" s="26" customFormat="1" x14ac:dyDescent="0.3">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row>
    <row r="788" spans="15:101" s="26" customFormat="1" x14ac:dyDescent="0.3">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row>
    <row r="789" spans="15:101" s="26" customFormat="1" x14ac:dyDescent="0.3">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row>
    <row r="790" spans="15:101" s="26" customFormat="1" x14ac:dyDescent="0.3">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row>
    <row r="791" spans="15:101" s="26" customFormat="1" x14ac:dyDescent="0.3">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row>
    <row r="792" spans="15:101" s="26" customFormat="1" x14ac:dyDescent="0.3">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row>
    <row r="793" spans="15:101" s="26" customFormat="1" x14ac:dyDescent="0.3">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row>
    <row r="794" spans="15:101" s="26" customFormat="1" x14ac:dyDescent="0.3">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row>
    <row r="795" spans="15:101" s="26" customFormat="1" x14ac:dyDescent="0.3">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row>
    <row r="796" spans="15:101" s="26" customFormat="1" x14ac:dyDescent="0.3">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row>
    <row r="797" spans="15:101" s="26" customFormat="1" x14ac:dyDescent="0.3">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row>
    <row r="798" spans="15:101" s="26" customFormat="1" x14ac:dyDescent="0.3">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row>
    <row r="799" spans="15:101" s="26" customFormat="1" x14ac:dyDescent="0.3">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row>
    <row r="800" spans="15:101" s="26" customFormat="1" x14ac:dyDescent="0.3">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row>
    <row r="801" spans="15:101" s="26" customFormat="1" x14ac:dyDescent="0.3">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row>
    <row r="802" spans="15:101" s="26" customFormat="1" x14ac:dyDescent="0.3">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c r="CT802" s="32"/>
      <c r="CU802" s="32"/>
      <c r="CV802" s="32"/>
      <c r="CW802" s="32"/>
    </row>
    <row r="803" spans="15:101" s="26" customFormat="1" x14ac:dyDescent="0.3">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c r="CT803" s="32"/>
      <c r="CU803" s="32"/>
      <c r="CV803" s="32"/>
      <c r="CW803" s="32"/>
    </row>
    <row r="804" spans="15:101" s="26" customFormat="1" x14ac:dyDescent="0.3">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c r="CT804" s="32"/>
      <c r="CU804" s="32"/>
      <c r="CV804" s="32"/>
      <c r="CW804" s="32"/>
    </row>
    <row r="805" spans="15:101" s="26" customFormat="1" x14ac:dyDescent="0.3">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c r="CT805" s="32"/>
      <c r="CU805" s="32"/>
      <c r="CV805" s="32"/>
      <c r="CW805" s="32"/>
    </row>
    <row r="806" spans="15:101" s="26" customFormat="1" x14ac:dyDescent="0.3">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c r="CT806" s="32"/>
      <c r="CU806" s="32"/>
      <c r="CV806" s="32"/>
      <c r="CW806" s="32"/>
    </row>
    <row r="807" spans="15:101" s="26" customFormat="1" x14ac:dyDescent="0.3">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c r="CT807" s="32"/>
      <c r="CU807" s="32"/>
      <c r="CV807" s="32"/>
      <c r="CW807" s="32"/>
    </row>
    <row r="808" spans="15:101" s="26" customFormat="1" x14ac:dyDescent="0.3">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row>
    <row r="809" spans="15:101" s="26" customFormat="1" x14ac:dyDescent="0.3">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row>
    <row r="810" spans="15:101" s="26" customFormat="1" x14ac:dyDescent="0.3">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row>
    <row r="811" spans="15:101" s="26" customFormat="1" x14ac:dyDescent="0.3">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row>
    <row r="812" spans="15:101" s="26" customFormat="1" x14ac:dyDescent="0.3">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row>
    <row r="813" spans="15:101" s="26" customFormat="1" x14ac:dyDescent="0.3">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c r="CU813" s="32"/>
      <c r="CV813" s="32"/>
      <c r="CW813" s="32"/>
    </row>
    <row r="814" spans="15:101" s="26" customFormat="1" x14ac:dyDescent="0.3">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c r="CU814" s="32"/>
      <c r="CV814" s="32"/>
      <c r="CW814" s="32"/>
    </row>
    <row r="815" spans="15:101" s="26" customFormat="1" x14ac:dyDescent="0.3">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row>
    <row r="816" spans="15:101" s="26" customFormat="1" x14ac:dyDescent="0.3">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c r="CT816" s="32"/>
      <c r="CU816" s="32"/>
      <c r="CV816" s="32"/>
      <c r="CW816" s="32"/>
    </row>
    <row r="817" spans="15:101" s="26" customFormat="1" x14ac:dyDescent="0.3">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row>
    <row r="818" spans="15:101" s="26" customFormat="1" x14ac:dyDescent="0.3">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row>
    <row r="819" spans="15:101" s="26" customFormat="1" x14ac:dyDescent="0.3">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row>
    <row r="820" spans="15:101" s="26" customFormat="1" x14ac:dyDescent="0.3">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row>
    <row r="821" spans="15:101" s="26" customFormat="1" x14ac:dyDescent="0.3">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row>
    <row r="822" spans="15:101" s="26" customFormat="1" x14ac:dyDescent="0.3">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row>
    <row r="823" spans="15:101" s="26" customFormat="1" x14ac:dyDescent="0.3">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row>
    <row r="824" spans="15:101" s="26" customFormat="1" x14ac:dyDescent="0.3">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row>
    <row r="825" spans="15:101" s="26" customFormat="1" x14ac:dyDescent="0.3">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row>
    <row r="826" spans="15:101" s="26" customFormat="1" x14ac:dyDescent="0.3">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row>
    <row r="827" spans="15:101" s="26" customFormat="1" x14ac:dyDescent="0.3">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row>
    <row r="828" spans="15:101" s="26" customFormat="1" x14ac:dyDescent="0.3">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row>
    <row r="829" spans="15:101" s="26" customFormat="1" x14ac:dyDescent="0.3">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c r="CU829" s="32"/>
      <c r="CV829" s="32"/>
      <c r="CW829" s="32"/>
    </row>
    <row r="830" spans="15:101" s="26" customFormat="1" x14ac:dyDescent="0.3">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row>
    <row r="831" spans="15:101" s="26" customFormat="1" x14ac:dyDescent="0.3">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row>
    <row r="832" spans="15:101" s="26" customFormat="1" x14ac:dyDescent="0.3">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row>
    <row r="833" spans="15:101" s="26" customFormat="1" x14ac:dyDescent="0.3">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row>
    <row r="834" spans="15:101" s="26" customFormat="1" x14ac:dyDescent="0.3">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row>
    <row r="835" spans="15:101" s="26" customFormat="1" x14ac:dyDescent="0.3">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row>
    <row r="836" spans="15:101" s="26" customFormat="1" x14ac:dyDescent="0.3">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row>
    <row r="837" spans="15:101" s="26" customFormat="1" x14ac:dyDescent="0.3">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row>
    <row r="838" spans="15:101" s="26" customFormat="1" x14ac:dyDescent="0.3">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row>
    <row r="839" spans="15:101" s="26" customFormat="1" x14ac:dyDescent="0.3">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row>
    <row r="840" spans="15:101" s="26" customFormat="1" x14ac:dyDescent="0.3">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row>
    <row r="841" spans="15:101" s="26" customFormat="1" x14ac:dyDescent="0.3">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row>
    <row r="842" spans="15:101" s="26" customFormat="1" x14ac:dyDescent="0.3">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row>
    <row r="843" spans="15:101" s="26" customFormat="1" x14ac:dyDescent="0.3">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row>
    <row r="844" spans="15:101" s="26" customFormat="1" x14ac:dyDescent="0.3">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row>
    <row r="845" spans="15:101" s="26" customFormat="1" x14ac:dyDescent="0.3">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row>
    <row r="846" spans="15:101" s="26" customFormat="1" x14ac:dyDescent="0.3">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row>
    <row r="847" spans="15:101" s="26" customFormat="1" x14ac:dyDescent="0.3">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row>
    <row r="848" spans="15:101" s="26" customFormat="1" x14ac:dyDescent="0.3">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row>
    <row r="849" spans="15:101" s="26" customFormat="1" x14ac:dyDescent="0.3">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row>
    <row r="850" spans="15:101" s="26" customFormat="1" x14ac:dyDescent="0.3">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row>
    <row r="851" spans="15:101" s="26" customFormat="1" x14ac:dyDescent="0.3">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row>
    <row r="852" spans="15:101" s="26" customFormat="1" x14ac:dyDescent="0.3">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row>
    <row r="853" spans="15:101" s="26" customFormat="1" x14ac:dyDescent="0.3">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row>
    <row r="854" spans="15:101" s="26" customFormat="1" x14ac:dyDescent="0.3">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row>
    <row r="855" spans="15:101" s="26" customFormat="1" x14ac:dyDescent="0.3">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row>
    <row r="856" spans="15:101" s="26" customFormat="1" x14ac:dyDescent="0.3">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row>
    <row r="857" spans="15:101" s="26" customFormat="1" x14ac:dyDescent="0.3">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row>
    <row r="858" spans="15:101" s="26" customFormat="1" x14ac:dyDescent="0.3">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c r="CU858" s="32"/>
      <c r="CV858" s="32"/>
      <c r="CW858" s="32"/>
    </row>
    <row r="859" spans="15:101" s="26" customFormat="1" x14ac:dyDescent="0.3">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row>
    <row r="860" spans="15:101" s="26" customFormat="1" x14ac:dyDescent="0.3">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row>
    <row r="861" spans="15:101" s="26" customFormat="1" x14ac:dyDescent="0.3">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row>
    <row r="862" spans="15:101" s="26" customFormat="1" x14ac:dyDescent="0.3">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row>
    <row r="863" spans="15:101" s="26" customFormat="1" x14ac:dyDescent="0.3">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row>
    <row r="864" spans="15:101" s="26" customFormat="1" x14ac:dyDescent="0.3">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row>
    <row r="865" spans="15:101" s="26" customFormat="1" x14ac:dyDescent="0.3">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row>
    <row r="866" spans="15:101" s="26" customFormat="1" x14ac:dyDescent="0.3">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row>
    <row r="867" spans="15:101" s="26" customFormat="1" x14ac:dyDescent="0.3">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row>
    <row r="868" spans="15:101" s="26" customFormat="1" x14ac:dyDescent="0.3">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row>
    <row r="869" spans="15:101" s="26" customFormat="1" x14ac:dyDescent="0.3">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row>
    <row r="870" spans="15:101" s="26" customFormat="1" x14ac:dyDescent="0.3">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row>
    <row r="871" spans="15:101" s="26" customFormat="1" x14ac:dyDescent="0.3">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row>
    <row r="872" spans="15:101" s="26" customFormat="1" x14ac:dyDescent="0.3">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row>
    <row r="873" spans="15:101" s="26" customFormat="1" x14ac:dyDescent="0.3">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row>
    <row r="874" spans="15:101" s="26" customFormat="1" x14ac:dyDescent="0.3">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row>
    <row r="875" spans="15:101" s="26" customFormat="1" x14ac:dyDescent="0.3">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row>
    <row r="876" spans="15:101" s="26" customFormat="1" x14ac:dyDescent="0.3">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row>
    <row r="877" spans="15:101" s="26" customFormat="1" x14ac:dyDescent="0.3">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row>
    <row r="878" spans="15:101" s="26" customFormat="1" x14ac:dyDescent="0.3">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row>
    <row r="879" spans="15:101" s="26" customFormat="1" x14ac:dyDescent="0.3">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row>
    <row r="880" spans="15:101" s="26" customFormat="1" x14ac:dyDescent="0.3">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row>
    <row r="881" spans="15:101" s="26" customFormat="1" x14ac:dyDescent="0.3">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row>
    <row r="882" spans="15:101" s="26" customFormat="1" x14ac:dyDescent="0.3">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row>
    <row r="883" spans="15:101" s="26" customFormat="1" x14ac:dyDescent="0.3">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c r="CE883" s="32"/>
      <c r="CF883" s="32"/>
      <c r="CG883" s="32"/>
      <c r="CH883" s="32"/>
      <c r="CI883" s="32"/>
      <c r="CJ883" s="32"/>
      <c r="CK883" s="32"/>
      <c r="CL883" s="32"/>
      <c r="CM883" s="32"/>
      <c r="CN883" s="32"/>
      <c r="CO883" s="32"/>
      <c r="CP883" s="32"/>
      <c r="CQ883" s="32"/>
      <c r="CR883" s="32"/>
      <c r="CS883" s="32"/>
      <c r="CT883" s="32"/>
      <c r="CU883" s="32"/>
      <c r="CV883" s="32"/>
      <c r="CW883" s="32"/>
    </row>
    <row r="884" spans="15:101" s="26" customFormat="1" x14ac:dyDescent="0.3">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row>
    <row r="885" spans="15:101" s="26" customFormat="1" x14ac:dyDescent="0.3">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c r="CE885" s="32"/>
      <c r="CF885" s="32"/>
      <c r="CG885" s="32"/>
      <c r="CH885" s="32"/>
      <c r="CI885" s="32"/>
      <c r="CJ885" s="32"/>
      <c r="CK885" s="32"/>
      <c r="CL885" s="32"/>
      <c r="CM885" s="32"/>
      <c r="CN885" s="32"/>
      <c r="CO885" s="32"/>
      <c r="CP885" s="32"/>
      <c r="CQ885" s="32"/>
      <c r="CR885" s="32"/>
      <c r="CS885" s="32"/>
      <c r="CT885" s="32"/>
      <c r="CU885" s="32"/>
      <c r="CV885" s="32"/>
      <c r="CW885" s="32"/>
    </row>
    <row r="886" spans="15:101" s="26" customFormat="1" x14ac:dyDescent="0.3">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row>
    <row r="887" spans="15:101" s="26" customFormat="1" x14ac:dyDescent="0.3">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row>
    <row r="888" spans="15:101" s="26" customFormat="1" x14ac:dyDescent="0.3">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row>
    <row r="889" spans="15:101" s="26" customFormat="1" x14ac:dyDescent="0.3">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row>
    <row r="890" spans="15:101" s="26" customFormat="1" x14ac:dyDescent="0.3">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row>
    <row r="891" spans="15:101" s="26" customFormat="1" x14ac:dyDescent="0.3">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c r="CE891" s="32"/>
      <c r="CF891" s="32"/>
      <c r="CG891" s="32"/>
      <c r="CH891" s="32"/>
      <c r="CI891" s="32"/>
      <c r="CJ891" s="32"/>
      <c r="CK891" s="32"/>
      <c r="CL891" s="32"/>
      <c r="CM891" s="32"/>
      <c r="CN891" s="32"/>
      <c r="CO891" s="32"/>
      <c r="CP891" s="32"/>
      <c r="CQ891" s="32"/>
      <c r="CR891" s="32"/>
      <c r="CS891" s="32"/>
      <c r="CT891" s="32"/>
      <c r="CU891" s="32"/>
      <c r="CV891" s="32"/>
      <c r="CW891" s="32"/>
    </row>
    <row r="892" spans="15:101" s="26" customFormat="1" x14ac:dyDescent="0.3">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row>
    <row r="893" spans="15:101" s="26" customFormat="1" x14ac:dyDescent="0.3">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row>
    <row r="894" spans="15:101" s="26" customFormat="1" x14ac:dyDescent="0.3">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row>
    <row r="895" spans="15:101" s="26" customFormat="1" x14ac:dyDescent="0.3">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row>
    <row r="896" spans="15:101" s="26" customFormat="1" x14ac:dyDescent="0.3">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row>
    <row r="897" spans="15:101" s="26" customFormat="1" x14ac:dyDescent="0.3">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row>
    <row r="898" spans="15:101" s="26" customFormat="1" x14ac:dyDescent="0.3">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c r="CU898" s="32"/>
      <c r="CV898" s="32"/>
      <c r="CW898" s="32"/>
    </row>
    <row r="899" spans="15:101" s="26" customFormat="1" x14ac:dyDescent="0.3">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row>
    <row r="900" spans="15:101" s="26" customFormat="1" x14ac:dyDescent="0.3">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row>
    <row r="901" spans="15:101" s="26" customFormat="1" x14ac:dyDescent="0.3">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row>
    <row r="902" spans="15:101" s="26" customFormat="1" x14ac:dyDescent="0.3">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row>
    <row r="903" spans="15:101" s="26" customFormat="1" x14ac:dyDescent="0.3">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row>
    <row r="904" spans="15:101" s="26" customFormat="1" x14ac:dyDescent="0.3">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row>
    <row r="905" spans="15:101" s="26" customFormat="1" x14ac:dyDescent="0.3">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row>
    <row r="906" spans="15:101" s="26" customFormat="1" x14ac:dyDescent="0.3">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row>
    <row r="907" spans="15:101" s="26" customFormat="1" x14ac:dyDescent="0.3">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row>
    <row r="908" spans="15:101" s="26" customFormat="1" x14ac:dyDescent="0.3">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row>
    <row r="909" spans="15:101" s="26" customFormat="1" x14ac:dyDescent="0.3">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row>
    <row r="910" spans="15:101" s="26" customFormat="1" x14ac:dyDescent="0.3">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row>
    <row r="911" spans="15:101" s="26" customFormat="1" x14ac:dyDescent="0.3">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row>
    <row r="912" spans="15:101" s="26" customFormat="1" x14ac:dyDescent="0.3">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row>
    <row r="913" spans="15:101" s="26" customFormat="1" x14ac:dyDescent="0.3">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row>
    <row r="914" spans="15:101" s="26" customFormat="1" x14ac:dyDescent="0.3">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row>
    <row r="915" spans="15:101" s="26" customFormat="1" x14ac:dyDescent="0.3">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row>
    <row r="916" spans="15:101" s="26" customFormat="1" x14ac:dyDescent="0.3">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row>
    <row r="917" spans="15:101" s="26" customFormat="1" x14ac:dyDescent="0.3">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row>
    <row r="918" spans="15:101" s="26" customFormat="1" x14ac:dyDescent="0.3">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row>
    <row r="919" spans="15:101" s="26" customFormat="1" x14ac:dyDescent="0.3">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row>
    <row r="920" spans="15:101" s="26" customFormat="1" x14ac:dyDescent="0.3">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row>
    <row r="921" spans="15:101" s="26" customFormat="1" x14ac:dyDescent="0.3">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row>
    <row r="922" spans="15:101" s="26" customFormat="1" x14ac:dyDescent="0.3">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row>
    <row r="923" spans="15:101" s="26" customFormat="1" x14ac:dyDescent="0.3">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row>
    <row r="924" spans="15:101" s="26" customFormat="1" x14ac:dyDescent="0.3">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row>
    <row r="925" spans="15:101" s="26" customFormat="1" x14ac:dyDescent="0.3">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row>
    <row r="926" spans="15:101" s="26" customFormat="1" x14ac:dyDescent="0.3">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row>
    <row r="927" spans="15:101" s="26" customFormat="1" x14ac:dyDescent="0.3">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row>
    <row r="928" spans="15:101" s="26" customFormat="1" x14ac:dyDescent="0.3">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row>
    <row r="929" spans="15:101" s="26" customFormat="1" x14ac:dyDescent="0.3">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row>
    <row r="930" spans="15:101" s="26" customFormat="1" x14ac:dyDescent="0.3">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row>
    <row r="931" spans="15:101" s="26" customFormat="1" x14ac:dyDescent="0.3">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row>
    <row r="932" spans="15:101" s="26" customFormat="1" x14ac:dyDescent="0.3">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row>
    <row r="933" spans="15:101" s="26" customFormat="1" x14ac:dyDescent="0.3">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row>
    <row r="934" spans="15:101" s="26" customFormat="1" x14ac:dyDescent="0.3">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row>
    <row r="935" spans="15:101" s="26" customFormat="1" x14ac:dyDescent="0.3">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row>
    <row r="936" spans="15:101" s="26" customFormat="1" x14ac:dyDescent="0.3">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row>
    <row r="937" spans="15:101" s="26" customFormat="1" x14ac:dyDescent="0.3">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row>
    <row r="938" spans="15:101" s="26" customFormat="1" x14ac:dyDescent="0.3">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row>
    <row r="939" spans="15:101" s="26" customFormat="1" x14ac:dyDescent="0.3">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row>
    <row r="940" spans="15:101" s="26" customFormat="1" x14ac:dyDescent="0.3">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row>
    <row r="941" spans="15:101" s="26" customFormat="1" x14ac:dyDescent="0.3">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row>
    <row r="942" spans="15:101" s="26" customFormat="1" x14ac:dyDescent="0.3">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row>
    <row r="943" spans="15:101" s="26" customFormat="1" x14ac:dyDescent="0.3">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row>
    <row r="944" spans="15:101" s="26" customFormat="1" x14ac:dyDescent="0.3">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row>
    <row r="945" spans="15:101" s="26" customFormat="1" x14ac:dyDescent="0.3">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row>
    <row r="946" spans="15:101" s="26" customFormat="1" x14ac:dyDescent="0.3">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row>
    <row r="947" spans="15:101" s="26" customFormat="1" x14ac:dyDescent="0.3">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row>
    <row r="948" spans="15:101" s="26" customFormat="1" x14ac:dyDescent="0.3">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row>
    <row r="949" spans="15:101" s="26" customFormat="1" x14ac:dyDescent="0.3">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row>
    <row r="950" spans="15:101" s="26" customFormat="1" x14ac:dyDescent="0.3">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row>
    <row r="951" spans="15:101" s="26" customFormat="1" x14ac:dyDescent="0.3">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row>
    <row r="952" spans="15:101" s="26" customFormat="1" x14ac:dyDescent="0.3">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row>
    <row r="953" spans="15:101" s="26" customFormat="1" x14ac:dyDescent="0.3">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row>
    <row r="954" spans="15:101" s="26" customFormat="1" x14ac:dyDescent="0.3">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row>
    <row r="955" spans="15:101" s="26" customFormat="1" x14ac:dyDescent="0.3">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row>
    <row r="956" spans="15:101" s="26" customFormat="1" x14ac:dyDescent="0.3">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row>
    <row r="957" spans="15:101" s="26" customFormat="1" x14ac:dyDescent="0.3">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row>
    <row r="958" spans="15:101" s="26" customFormat="1" x14ac:dyDescent="0.3">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row>
    <row r="959" spans="15:101" s="26" customFormat="1" x14ac:dyDescent="0.3">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row>
    <row r="960" spans="15:101" s="26" customFormat="1" x14ac:dyDescent="0.3">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row>
    <row r="961" spans="15:101" s="26" customFormat="1" x14ac:dyDescent="0.3">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row>
    <row r="962" spans="15:101" s="26" customFormat="1" x14ac:dyDescent="0.3">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c r="CT962" s="32"/>
      <c r="CU962" s="32"/>
      <c r="CV962" s="32"/>
      <c r="CW962" s="32"/>
    </row>
    <row r="963" spans="15:101" s="26" customFormat="1" x14ac:dyDescent="0.3">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c r="CT963" s="32"/>
      <c r="CU963" s="32"/>
      <c r="CV963" s="32"/>
      <c r="CW963" s="32"/>
    </row>
    <row r="964" spans="15:101" s="26" customFormat="1" x14ac:dyDescent="0.3">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c r="CE964" s="32"/>
      <c r="CF964" s="32"/>
      <c r="CG964" s="32"/>
      <c r="CH964" s="32"/>
      <c r="CI964" s="32"/>
      <c r="CJ964" s="32"/>
      <c r="CK964" s="32"/>
      <c r="CL964" s="32"/>
      <c r="CM964" s="32"/>
      <c r="CN964" s="32"/>
      <c r="CO964" s="32"/>
      <c r="CP964" s="32"/>
      <c r="CQ964" s="32"/>
      <c r="CR964" s="32"/>
      <c r="CS964" s="32"/>
      <c r="CT964" s="32"/>
      <c r="CU964" s="32"/>
      <c r="CV964" s="32"/>
      <c r="CW964" s="32"/>
    </row>
    <row r="965" spans="15:101" s="26" customFormat="1" x14ac:dyDescent="0.3">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c r="CT965" s="32"/>
      <c r="CU965" s="32"/>
      <c r="CV965" s="32"/>
      <c r="CW965" s="32"/>
    </row>
    <row r="966" spans="15:101" s="26" customFormat="1" x14ac:dyDescent="0.3">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c r="CT966" s="32"/>
      <c r="CU966" s="32"/>
      <c r="CV966" s="32"/>
      <c r="CW966" s="32"/>
    </row>
    <row r="967" spans="15:101" s="26" customFormat="1" x14ac:dyDescent="0.3">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c r="CT967" s="32"/>
      <c r="CU967" s="32"/>
      <c r="CV967" s="32"/>
      <c r="CW967" s="32"/>
    </row>
    <row r="968" spans="15:101" s="26" customFormat="1" x14ac:dyDescent="0.3">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c r="CT968" s="32"/>
      <c r="CU968" s="32"/>
      <c r="CV968" s="32"/>
      <c r="CW968" s="32"/>
    </row>
    <row r="969" spans="15:101" s="26" customFormat="1" x14ac:dyDescent="0.3">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c r="CT969" s="32"/>
      <c r="CU969" s="32"/>
      <c r="CV969" s="32"/>
      <c r="CW969" s="32"/>
    </row>
    <row r="970" spans="15:101" s="26" customFormat="1" x14ac:dyDescent="0.3">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c r="CT970" s="32"/>
      <c r="CU970" s="32"/>
      <c r="CV970" s="32"/>
      <c r="CW970" s="32"/>
    </row>
    <row r="971" spans="15:101" s="26" customFormat="1" x14ac:dyDescent="0.3">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c r="CT971" s="32"/>
      <c r="CU971" s="32"/>
      <c r="CV971" s="32"/>
      <c r="CW971" s="32"/>
    </row>
    <row r="972" spans="15:101" s="26" customFormat="1" x14ac:dyDescent="0.3">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c r="CT972" s="32"/>
      <c r="CU972" s="32"/>
      <c r="CV972" s="32"/>
      <c r="CW972" s="32"/>
    </row>
    <row r="973" spans="15:101" s="26" customFormat="1" x14ac:dyDescent="0.3">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c r="CT973" s="32"/>
      <c r="CU973" s="32"/>
      <c r="CV973" s="32"/>
      <c r="CW973" s="32"/>
    </row>
    <row r="974" spans="15:101" s="26" customFormat="1" x14ac:dyDescent="0.3">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c r="CT974" s="32"/>
      <c r="CU974" s="32"/>
      <c r="CV974" s="32"/>
      <c r="CW974" s="32"/>
    </row>
    <row r="975" spans="15:101" s="26" customFormat="1" x14ac:dyDescent="0.3">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row>
    <row r="976" spans="15:101" s="26" customFormat="1" x14ac:dyDescent="0.3">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c r="CT976" s="32"/>
      <c r="CU976" s="32"/>
      <c r="CV976" s="32"/>
      <c r="CW976" s="32"/>
    </row>
    <row r="977" spans="15:101" s="26" customFormat="1" x14ac:dyDescent="0.3">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c r="CT977" s="32"/>
      <c r="CU977" s="32"/>
      <c r="CV977" s="32"/>
      <c r="CW977" s="32"/>
    </row>
    <row r="978" spans="15:101" s="26" customFormat="1" x14ac:dyDescent="0.3">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c r="CT978" s="32"/>
      <c r="CU978" s="32"/>
      <c r="CV978" s="32"/>
      <c r="CW978" s="32"/>
    </row>
    <row r="979" spans="15:101" s="26" customFormat="1" x14ac:dyDescent="0.3">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c r="CT979" s="32"/>
      <c r="CU979" s="32"/>
      <c r="CV979" s="32"/>
      <c r="CW979" s="32"/>
    </row>
    <row r="980" spans="15:101" s="26" customFormat="1" x14ac:dyDescent="0.3">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row>
    <row r="981" spans="15:101" s="26" customFormat="1" x14ac:dyDescent="0.3">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c r="CT981" s="32"/>
      <c r="CU981" s="32"/>
      <c r="CV981" s="32"/>
      <c r="CW981" s="32"/>
    </row>
    <row r="982" spans="15:101" s="26" customFormat="1" x14ac:dyDescent="0.3">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c r="CT982" s="32"/>
      <c r="CU982" s="32"/>
      <c r="CV982" s="32"/>
      <c r="CW982" s="32"/>
    </row>
    <row r="983" spans="15:101" s="26" customFormat="1" x14ac:dyDescent="0.3">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c r="CT983" s="32"/>
      <c r="CU983" s="32"/>
      <c r="CV983" s="32"/>
      <c r="CW983" s="32"/>
    </row>
    <row r="984" spans="15:101" s="26" customFormat="1" x14ac:dyDescent="0.3">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c r="CT984" s="32"/>
      <c r="CU984" s="32"/>
      <c r="CV984" s="32"/>
      <c r="CW984" s="32"/>
    </row>
    <row r="985" spans="15:101" s="26" customFormat="1" x14ac:dyDescent="0.3">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c r="CT985" s="32"/>
      <c r="CU985" s="32"/>
      <c r="CV985" s="32"/>
      <c r="CW985" s="32"/>
    </row>
    <row r="986" spans="15:101" s="26" customFormat="1" x14ac:dyDescent="0.3">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row>
    <row r="987" spans="15:101" s="26" customFormat="1" x14ac:dyDescent="0.3">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c r="CT987" s="32"/>
      <c r="CU987" s="32"/>
      <c r="CV987" s="32"/>
      <c r="CW987" s="32"/>
    </row>
    <row r="988" spans="15:101" s="26" customFormat="1" x14ac:dyDescent="0.3">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c r="CT988" s="32"/>
      <c r="CU988" s="32"/>
      <c r="CV988" s="32"/>
      <c r="CW988" s="32"/>
    </row>
    <row r="989" spans="15:101" s="26" customFormat="1" x14ac:dyDescent="0.3">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c r="CT989" s="32"/>
      <c r="CU989" s="32"/>
      <c r="CV989" s="32"/>
      <c r="CW989" s="32"/>
    </row>
    <row r="990" spans="15:101" s="26" customFormat="1" x14ac:dyDescent="0.3">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row>
    <row r="991" spans="15:101" s="26" customFormat="1" x14ac:dyDescent="0.3">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row>
    <row r="992" spans="15:101" s="26" customFormat="1" x14ac:dyDescent="0.3">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c r="CT992" s="32"/>
      <c r="CU992" s="32"/>
      <c r="CV992" s="32"/>
      <c r="CW992" s="32"/>
    </row>
    <row r="993" spans="15:101" s="26" customFormat="1" x14ac:dyDescent="0.3">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c r="CT993" s="32"/>
      <c r="CU993" s="32"/>
      <c r="CV993" s="32"/>
      <c r="CW993" s="32"/>
    </row>
    <row r="994" spans="15:101" s="26" customFormat="1" x14ac:dyDescent="0.3">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c r="CT994" s="32"/>
      <c r="CU994" s="32"/>
      <c r="CV994" s="32"/>
      <c r="CW994" s="32"/>
    </row>
    <row r="995" spans="15:101" s="26" customFormat="1" x14ac:dyDescent="0.3">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c r="CT995" s="32"/>
      <c r="CU995" s="32"/>
      <c r="CV995" s="32"/>
      <c r="CW995" s="32"/>
    </row>
    <row r="996" spans="15:101" s="26" customFormat="1" x14ac:dyDescent="0.3">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c r="CT996" s="32"/>
      <c r="CU996" s="32"/>
      <c r="CV996" s="32"/>
      <c r="CW996" s="32"/>
    </row>
    <row r="997" spans="15:101" s="26" customFormat="1" x14ac:dyDescent="0.3">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c r="CT997" s="32"/>
      <c r="CU997" s="32"/>
      <c r="CV997" s="32"/>
      <c r="CW997" s="32"/>
    </row>
    <row r="998" spans="15:101" s="26" customFormat="1" x14ac:dyDescent="0.3">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c r="CT998" s="32"/>
      <c r="CU998" s="32"/>
      <c r="CV998" s="32"/>
      <c r="CW998" s="32"/>
    </row>
    <row r="999" spans="15:101" s="26" customFormat="1" x14ac:dyDescent="0.3">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c r="CT999" s="32"/>
      <c r="CU999" s="32"/>
      <c r="CV999" s="32"/>
      <c r="CW999" s="32"/>
    </row>
    <row r="1000" spans="15:101" s="26" customFormat="1" x14ac:dyDescent="0.3">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c r="CT1000" s="32"/>
      <c r="CU1000" s="32"/>
      <c r="CV1000" s="32"/>
      <c r="CW1000" s="32"/>
    </row>
    <row r="1001" spans="15:101" s="26" customFormat="1" x14ac:dyDescent="0.3">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c r="CT1001" s="32"/>
      <c r="CU1001" s="32"/>
      <c r="CV1001" s="32"/>
      <c r="CW1001" s="32"/>
    </row>
    <row r="1002" spans="15:101" s="26" customFormat="1" x14ac:dyDescent="0.3">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c r="CT1002" s="32"/>
      <c r="CU1002" s="32"/>
      <c r="CV1002" s="32"/>
      <c r="CW1002" s="32"/>
    </row>
    <row r="1003" spans="15:101" s="26" customFormat="1" x14ac:dyDescent="0.3">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c r="CT1003" s="32"/>
      <c r="CU1003" s="32"/>
      <c r="CV1003" s="32"/>
      <c r="CW1003" s="32"/>
    </row>
    <row r="1004" spans="15:101" s="26" customFormat="1" x14ac:dyDescent="0.3">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c r="CT1004" s="32"/>
      <c r="CU1004" s="32"/>
      <c r="CV1004" s="32"/>
      <c r="CW1004" s="32"/>
    </row>
    <row r="1005" spans="15:101" s="26" customFormat="1" x14ac:dyDescent="0.3">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c r="CT1005" s="32"/>
      <c r="CU1005" s="32"/>
      <c r="CV1005" s="32"/>
      <c r="CW1005" s="32"/>
    </row>
    <row r="1006" spans="15:101" s="26" customFormat="1" x14ac:dyDescent="0.3">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c r="CT1006" s="32"/>
      <c r="CU1006" s="32"/>
      <c r="CV1006" s="32"/>
      <c r="CW1006" s="32"/>
    </row>
    <row r="1007" spans="15:101" s="26" customFormat="1" x14ac:dyDescent="0.3">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c r="CT1007" s="32"/>
      <c r="CU1007" s="32"/>
      <c r="CV1007" s="32"/>
      <c r="CW1007" s="32"/>
    </row>
    <row r="1008" spans="15:101" s="26" customFormat="1" x14ac:dyDescent="0.3">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c r="CT1008" s="32"/>
      <c r="CU1008" s="32"/>
      <c r="CV1008" s="32"/>
      <c r="CW1008" s="32"/>
    </row>
    <row r="1009" spans="15:101" s="26" customFormat="1" x14ac:dyDescent="0.3">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c r="CT1009" s="32"/>
      <c r="CU1009" s="32"/>
      <c r="CV1009" s="32"/>
      <c r="CW1009" s="32"/>
    </row>
    <row r="1010" spans="15:101" s="26" customFormat="1" x14ac:dyDescent="0.3">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c r="CT1010" s="32"/>
      <c r="CU1010" s="32"/>
      <c r="CV1010" s="32"/>
      <c r="CW1010" s="32"/>
    </row>
    <row r="1011" spans="15:101" s="26" customFormat="1" x14ac:dyDescent="0.3">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c r="CT1011" s="32"/>
      <c r="CU1011" s="32"/>
      <c r="CV1011" s="32"/>
      <c r="CW1011" s="32"/>
    </row>
    <row r="1012" spans="15:101" s="26" customFormat="1" x14ac:dyDescent="0.3">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c r="CE1012" s="32"/>
      <c r="CF1012" s="32"/>
      <c r="CG1012" s="32"/>
      <c r="CH1012" s="32"/>
      <c r="CI1012" s="32"/>
      <c r="CJ1012" s="32"/>
      <c r="CK1012" s="32"/>
      <c r="CL1012" s="32"/>
      <c r="CM1012" s="32"/>
      <c r="CN1012" s="32"/>
      <c r="CO1012" s="32"/>
      <c r="CP1012" s="32"/>
      <c r="CQ1012" s="32"/>
      <c r="CR1012" s="32"/>
      <c r="CS1012" s="32"/>
      <c r="CT1012" s="32"/>
      <c r="CU1012" s="32"/>
      <c r="CV1012" s="32"/>
      <c r="CW1012" s="32"/>
    </row>
    <row r="1013" spans="15:101" s="26" customFormat="1" x14ac:dyDescent="0.3">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c r="CE1013" s="32"/>
      <c r="CF1013" s="32"/>
      <c r="CG1013" s="32"/>
      <c r="CH1013" s="32"/>
      <c r="CI1013" s="32"/>
      <c r="CJ1013" s="32"/>
      <c r="CK1013" s="32"/>
      <c r="CL1013" s="32"/>
      <c r="CM1013" s="32"/>
      <c r="CN1013" s="32"/>
      <c r="CO1013" s="32"/>
      <c r="CP1013" s="32"/>
      <c r="CQ1013" s="32"/>
      <c r="CR1013" s="32"/>
      <c r="CS1013" s="32"/>
      <c r="CT1013" s="32"/>
      <c r="CU1013" s="32"/>
      <c r="CV1013" s="32"/>
      <c r="CW1013" s="32"/>
    </row>
    <row r="1014" spans="15:101" s="26" customFormat="1" x14ac:dyDescent="0.3">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c r="CE1014" s="32"/>
      <c r="CF1014" s="32"/>
      <c r="CG1014" s="32"/>
      <c r="CH1014" s="32"/>
      <c r="CI1014" s="32"/>
      <c r="CJ1014" s="32"/>
      <c r="CK1014" s="32"/>
      <c r="CL1014" s="32"/>
      <c r="CM1014" s="32"/>
      <c r="CN1014" s="32"/>
      <c r="CO1014" s="32"/>
      <c r="CP1014" s="32"/>
      <c r="CQ1014" s="32"/>
      <c r="CR1014" s="32"/>
      <c r="CS1014" s="32"/>
      <c r="CT1014" s="32"/>
      <c r="CU1014" s="32"/>
      <c r="CV1014" s="32"/>
      <c r="CW1014" s="32"/>
    </row>
    <row r="1015" spans="15:101" s="26" customFormat="1" x14ac:dyDescent="0.3">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c r="CE1015" s="32"/>
      <c r="CF1015" s="32"/>
      <c r="CG1015" s="32"/>
      <c r="CH1015" s="32"/>
      <c r="CI1015" s="32"/>
      <c r="CJ1015" s="32"/>
      <c r="CK1015" s="32"/>
      <c r="CL1015" s="32"/>
      <c r="CM1015" s="32"/>
      <c r="CN1015" s="32"/>
      <c r="CO1015" s="32"/>
      <c r="CP1015" s="32"/>
      <c r="CQ1015" s="32"/>
      <c r="CR1015" s="32"/>
      <c r="CS1015" s="32"/>
      <c r="CT1015" s="32"/>
      <c r="CU1015" s="32"/>
      <c r="CV1015" s="32"/>
      <c r="CW1015" s="32"/>
    </row>
    <row r="1016" spans="15:101" s="26" customFormat="1" x14ac:dyDescent="0.3">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c r="CT1016" s="32"/>
      <c r="CU1016" s="32"/>
      <c r="CV1016" s="32"/>
      <c r="CW1016" s="32"/>
    </row>
    <row r="1017" spans="15:101" s="26" customFormat="1" x14ac:dyDescent="0.3">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row>
    <row r="1018" spans="15:101" s="26" customFormat="1" x14ac:dyDescent="0.3">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c r="CT1018" s="32"/>
      <c r="CU1018" s="32"/>
      <c r="CV1018" s="32"/>
      <c r="CW1018" s="32"/>
    </row>
    <row r="1019" spans="15:101" s="26" customFormat="1" x14ac:dyDescent="0.3">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row>
    <row r="1020" spans="15:101" s="26" customFormat="1" x14ac:dyDescent="0.3">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c r="CT1020" s="32"/>
      <c r="CU1020" s="32"/>
      <c r="CV1020" s="32"/>
      <c r="CW1020" s="32"/>
    </row>
    <row r="1021" spans="15:101" s="26" customFormat="1" x14ac:dyDescent="0.3">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c r="CT1021" s="32"/>
      <c r="CU1021" s="32"/>
      <c r="CV1021" s="32"/>
      <c r="CW1021" s="32"/>
    </row>
    <row r="1022" spans="15:101" s="26" customFormat="1" x14ac:dyDescent="0.3">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c r="CT1022" s="32"/>
      <c r="CU1022" s="32"/>
      <c r="CV1022" s="32"/>
      <c r="CW1022" s="32"/>
    </row>
    <row r="1023" spans="15:101" s="26" customFormat="1" x14ac:dyDescent="0.3">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c r="CT1023" s="32"/>
      <c r="CU1023" s="32"/>
      <c r="CV1023" s="32"/>
      <c r="CW1023" s="32"/>
    </row>
    <row r="1024" spans="15:101" s="26" customFormat="1" x14ac:dyDescent="0.3">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c r="CT1024" s="32"/>
      <c r="CU1024" s="32"/>
      <c r="CV1024" s="32"/>
      <c r="CW1024" s="32"/>
    </row>
    <row r="1025" spans="15:101" s="26" customFormat="1" x14ac:dyDescent="0.3">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c r="CT1025" s="32"/>
      <c r="CU1025" s="32"/>
      <c r="CV1025" s="32"/>
      <c r="CW1025" s="32"/>
    </row>
    <row r="1026" spans="15:101" s="26" customFormat="1" x14ac:dyDescent="0.3">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c r="CT1026" s="32"/>
      <c r="CU1026" s="32"/>
      <c r="CV1026" s="32"/>
      <c r="CW1026" s="32"/>
    </row>
    <row r="1027" spans="15:101" s="26" customFormat="1" x14ac:dyDescent="0.3">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c r="CT1027" s="32"/>
      <c r="CU1027" s="32"/>
      <c r="CV1027" s="32"/>
      <c r="CW1027" s="32"/>
    </row>
    <row r="1028" spans="15:101" s="26" customFormat="1" x14ac:dyDescent="0.3">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c r="CT1028" s="32"/>
      <c r="CU1028" s="32"/>
      <c r="CV1028" s="32"/>
      <c r="CW1028" s="32"/>
    </row>
    <row r="1029" spans="15:101" s="26" customFormat="1" x14ac:dyDescent="0.3">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c r="CT1029" s="32"/>
      <c r="CU1029" s="32"/>
      <c r="CV1029" s="32"/>
      <c r="CW1029" s="32"/>
    </row>
    <row r="1030" spans="15:101" s="26" customFormat="1" x14ac:dyDescent="0.3">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c r="CT1030" s="32"/>
      <c r="CU1030" s="32"/>
      <c r="CV1030" s="32"/>
      <c r="CW1030" s="32"/>
    </row>
    <row r="1031" spans="15:101" s="26" customFormat="1" x14ac:dyDescent="0.3">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c r="CT1031" s="32"/>
      <c r="CU1031" s="32"/>
      <c r="CV1031" s="32"/>
      <c r="CW1031" s="32"/>
    </row>
    <row r="1032" spans="15:101" s="26" customFormat="1" x14ac:dyDescent="0.3">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c r="CT1032" s="32"/>
      <c r="CU1032" s="32"/>
      <c r="CV1032" s="32"/>
      <c r="CW1032" s="32"/>
    </row>
    <row r="1033" spans="15:101" s="26" customFormat="1" x14ac:dyDescent="0.3">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c r="CT1033" s="32"/>
      <c r="CU1033" s="32"/>
      <c r="CV1033" s="32"/>
      <c r="CW1033" s="32"/>
    </row>
    <row r="1034" spans="15:101" s="26" customFormat="1" x14ac:dyDescent="0.3">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s="32"/>
      <c r="CU1034" s="32"/>
      <c r="CV1034" s="32"/>
      <c r="CW1034" s="32"/>
    </row>
    <row r="1035" spans="15:101" s="26" customFormat="1" x14ac:dyDescent="0.3">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s="32"/>
      <c r="CU1035" s="32"/>
      <c r="CV1035" s="32"/>
      <c r="CW1035" s="32"/>
    </row>
    <row r="1036" spans="15:101" s="26" customFormat="1" x14ac:dyDescent="0.3">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s="32"/>
      <c r="CU1036" s="32"/>
      <c r="CV1036" s="32"/>
      <c r="CW1036" s="32"/>
    </row>
    <row r="1037" spans="15:101" s="26" customFormat="1" x14ac:dyDescent="0.3">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s="32"/>
      <c r="CU1037" s="32"/>
      <c r="CV1037" s="32"/>
      <c r="CW1037" s="32"/>
    </row>
    <row r="1038" spans="15:101" s="26" customFormat="1" x14ac:dyDescent="0.3">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s="32"/>
      <c r="CU1038" s="32"/>
      <c r="CV1038" s="32"/>
      <c r="CW1038" s="32"/>
    </row>
    <row r="1039" spans="15:101" s="26" customFormat="1" x14ac:dyDescent="0.3">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s="32"/>
      <c r="CU1039" s="32"/>
      <c r="CV1039" s="32"/>
      <c r="CW1039" s="32"/>
    </row>
    <row r="1040" spans="15:101" s="26" customFormat="1" x14ac:dyDescent="0.3">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s="32"/>
      <c r="CU1040" s="32"/>
      <c r="CV1040" s="32"/>
      <c r="CW1040" s="32"/>
    </row>
    <row r="1041" spans="15:101" s="26" customFormat="1" x14ac:dyDescent="0.3">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s="32"/>
      <c r="CU1041" s="32"/>
      <c r="CV1041" s="32"/>
      <c r="CW1041" s="32"/>
    </row>
    <row r="1042" spans="15:101" s="26" customFormat="1" x14ac:dyDescent="0.3">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s="32"/>
      <c r="CU1042" s="32"/>
      <c r="CV1042" s="32"/>
      <c r="CW1042" s="32"/>
    </row>
    <row r="1043" spans="15:101" s="26" customFormat="1" x14ac:dyDescent="0.3">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s="32"/>
      <c r="CU1043" s="32"/>
      <c r="CV1043" s="32"/>
      <c r="CW1043" s="32"/>
    </row>
    <row r="1044" spans="15:101" s="26" customFormat="1" x14ac:dyDescent="0.3">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s="32"/>
      <c r="CU1044" s="32"/>
      <c r="CV1044" s="32"/>
      <c r="CW1044" s="32"/>
    </row>
    <row r="1045" spans="15:101" s="26" customFormat="1" x14ac:dyDescent="0.3">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c r="CE1045" s="32"/>
      <c r="CF1045" s="32"/>
      <c r="CG1045" s="32"/>
      <c r="CH1045" s="32"/>
      <c r="CI1045" s="32"/>
      <c r="CJ1045" s="32"/>
      <c r="CK1045" s="32"/>
      <c r="CL1045" s="32"/>
      <c r="CM1045" s="32"/>
      <c r="CN1045" s="32"/>
      <c r="CO1045" s="32"/>
      <c r="CP1045" s="32"/>
      <c r="CQ1045" s="32"/>
      <c r="CR1045" s="32"/>
      <c r="CS1045" s="32"/>
      <c r="CT1045" s="32"/>
      <c r="CU1045" s="32"/>
      <c r="CV1045" s="32"/>
      <c r="CW1045" s="32"/>
    </row>
    <row r="1046" spans="15:101" s="26" customFormat="1" x14ac:dyDescent="0.3">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32"/>
      <c r="CF1046" s="32"/>
      <c r="CG1046" s="32"/>
      <c r="CH1046" s="32"/>
      <c r="CI1046" s="32"/>
      <c r="CJ1046" s="32"/>
      <c r="CK1046" s="32"/>
      <c r="CL1046" s="32"/>
      <c r="CM1046" s="32"/>
      <c r="CN1046" s="32"/>
      <c r="CO1046" s="32"/>
      <c r="CP1046" s="32"/>
      <c r="CQ1046" s="32"/>
      <c r="CR1046" s="32"/>
      <c r="CS1046" s="32"/>
      <c r="CT1046" s="32"/>
      <c r="CU1046" s="32"/>
      <c r="CV1046" s="32"/>
      <c r="CW1046" s="32"/>
    </row>
    <row r="1047" spans="15:101" s="26" customFormat="1" x14ac:dyDescent="0.3">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c r="CE1047" s="32"/>
      <c r="CF1047" s="32"/>
      <c r="CG1047" s="32"/>
      <c r="CH1047" s="32"/>
      <c r="CI1047" s="32"/>
      <c r="CJ1047" s="32"/>
      <c r="CK1047" s="32"/>
      <c r="CL1047" s="32"/>
      <c r="CM1047" s="32"/>
      <c r="CN1047" s="32"/>
      <c r="CO1047" s="32"/>
      <c r="CP1047" s="32"/>
      <c r="CQ1047" s="32"/>
      <c r="CR1047" s="32"/>
      <c r="CS1047" s="32"/>
      <c r="CT1047" s="32"/>
      <c r="CU1047" s="32"/>
      <c r="CV1047" s="32"/>
      <c r="CW1047" s="32"/>
    </row>
    <row r="1048" spans="15:101" s="26" customFormat="1" x14ac:dyDescent="0.3">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c r="CE1048" s="32"/>
      <c r="CF1048" s="32"/>
      <c r="CG1048" s="32"/>
      <c r="CH1048" s="32"/>
      <c r="CI1048" s="32"/>
      <c r="CJ1048" s="32"/>
      <c r="CK1048" s="32"/>
      <c r="CL1048" s="32"/>
      <c r="CM1048" s="32"/>
      <c r="CN1048" s="32"/>
      <c r="CO1048" s="32"/>
      <c r="CP1048" s="32"/>
      <c r="CQ1048" s="32"/>
      <c r="CR1048" s="32"/>
      <c r="CS1048" s="32"/>
      <c r="CT1048" s="32"/>
      <c r="CU1048" s="32"/>
      <c r="CV1048" s="32"/>
      <c r="CW1048" s="32"/>
    </row>
    <row r="1049" spans="15:101" s="26" customFormat="1" x14ac:dyDescent="0.3">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row>
    <row r="1050" spans="15:101" s="26" customFormat="1" x14ac:dyDescent="0.3">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c r="CE1050" s="32"/>
      <c r="CF1050" s="32"/>
      <c r="CG1050" s="32"/>
      <c r="CH1050" s="32"/>
      <c r="CI1050" s="32"/>
      <c r="CJ1050" s="32"/>
      <c r="CK1050" s="32"/>
      <c r="CL1050" s="32"/>
      <c r="CM1050" s="32"/>
      <c r="CN1050" s="32"/>
      <c r="CO1050" s="32"/>
      <c r="CP1050" s="32"/>
      <c r="CQ1050" s="32"/>
      <c r="CR1050" s="32"/>
      <c r="CS1050" s="32"/>
      <c r="CT1050" s="32"/>
      <c r="CU1050" s="32"/>
      <c r="CV1050" s="32"/>
      <c r="CW1050" s="32"/>
    </row>
    <row r="1051" spans="15:101" s="26" customFormat="1" x14ac:dyDescent="0.3">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c r="CE1051" s="32"/>
      <c r="CF1051" s="32"/>
      <c r="CG1051" s="32"/>
      <c r="CH1051" s="32"/>
      <c r="CI1051" s="32"/>
      <c r="CJ1051" s="32"/>
      <c r="CK1051" s="32"/>
      <c r="CL1051" s="32"/>
      <c r="CM1051" s="32"/>
      <c r="CN1051" s="32"/>
      <c r="CO1051" s="32"/>
      <c r="CP1051" s="32"/>
      <c r="CQ1051" s="32"/>
      <c r="CR1051" s="32"/>
      <c r="CS1051" s="32"/>
      <c r="CT1051" s="32"/>
      <c r="CU1051" s="32"/>
      <c r="CV1051" s="32"/>
      <c r="CW1051" s="32"/>
    </row>
    <row r="1052" spans="15:101" s="26" customFormat="1" x14ac:dyDescent="0.3">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c r="CE1052" s="32"/>
      <c r="CF1052" s="32"/>
      <c r="CG1052" s="32"/>
      <c r="CH1052" s="32"/>
      <c r="CI1052" s="32"/>
      <c r="CJ1052" s="32"/>
      <c r="CK1052" s="32"/>
      <c r="CL1052" s="32"/>
      <c r="CM1052" s="32"/>
      <c r="CN1052" s="32"/>
      <c r="CO1052" s="32"/>
      <c r="CP1052" s="32"/>
      <c r="CQ1052" s="32"/>
      <c r="CR1052" s="32"/>
      <c r="CS1052" s="32"/>
      <c r="CT1052" s="32"/>
      <c r="CU1052" s="32"/>
      <c r="CV1052" s="32"/>
      <c r="CW1052" s="32"/>
    </row>
    <row r="1053" spans="15:101" s="26" customFormat="1" x14ac:dyDescent="0.3">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c r="CT1053" s="32"/>
      <c r="CU1053" s="32"/>
      <c r="CV1053" s="32"/>
      <c r="CW1053" s="32"/>
    </row>
    <row r="1054" spans="15:101" s="26" customFormat="1" x14ac:dyDescent="0.3">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c r="CT1054" s="32"/>
      <c r="CU1054" s="32"/>
      <c r="CV1054" s="32"/>
      <c r="CW1054" s="32"/>
    </row>
    <row r="1055" spans="15:101" s="26" customFormat="1" x14ac:dyDescent="0.3">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c r="CT1055" s="32"/>
      <c r="CU1055" s="32"/>
      <c r="CV1055" s="32"/>
      <c r="CW1055" s="32"/>
    </row>
    <row r="1056" spans="15:101" s="26" customFormat="1" x14ac:dyDescent="0.3">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c r="CT1056" s="32"/>
      <c r="CU1056" s="32"/>
      <c r="CV1056" s="32"/>
      <c r="CW1056" s="32"/>
    </row>
    <row r="1057" spans="15:101" s="26" customFormat="1" x14ac:dyDescent="0.3">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c r="CT1057" s="32"/>
      <c r="CU1057" s="32"/>
      <c r="CV1057" s="32"/>
      <c r="CW1057" s="32"/>
    </row>
    <row r="1058" spans="15:101" s="26" customFormat="1" x14ac:dyDescent="0.3">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c r="CT1058" s="32"/>
      <c r="CU1058" s="32"/>
      <c r="CV1058" s="32"/>
      <c r="CW1058" s="32"/>
    </row>
    <row r="1059" spans="15:101" s="26" customFormat="1" x14ac:dyDescent="0.3">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c r="CT1059" s="32"/>
      <c r="CU1059" s="32"/>
      <c r="CV1059" s="32"/>
      <c r="CW1059" s="32"/>
    </row>
    <row r="1060" spans="15:101" s="26" customFormat="1" x14ac:dyDescent="0.3">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c r="CT1060" s="32"/>
      <c r="CU1060" s="32"/>
      <c r="CV1060" s="32"/>
      <c r="CW1060" s="32"/>
    </row>
    <row r="1061" spans="15:101" s="26" customFormat="1" x14ac:dyDescent="0.3">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c r="CT1061" s="32"/>
      <c r="CU1061" s="32"/>
      <c r="CV1061" s="32"/>
      <c r="CW1061" s="32"/>
    </row>
    <row r="1062" spans="15:101" s="26" customFormat="1" x14ac:dyDescent="0.3">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c r="CT1062" s="32"/>
      <c r="CU1062" s="32"/>
      <c r="CV1062" s="32"/>
      <c r="CW1062" s="32"/>
    </row>
    <row r="1063" spans="15:101" s="26" customFormat="1" x14ac:dyDescent="0.3">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row>
    <row r="1064" spans="15:101" s="26" customFormat="1" x14ac:dyDescent="0.3">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c r="CT1064" s="32"/>
      <c r="CU1064" s="32"/>
      <c r="CV1064" s="32"/>
      <c r="CW1064" s="32"/>
    </row>
    <row r="1065" spans="15:101" s="26" customFormat="1" x14ac:dyDescent="0.3">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c r="CT1065" s="32"/>
      <c r="CU1065" s="32"/>
      <c r="CV1065" s="32"/>
      <c r="CW1065" s="32"/>
    </row>
    <row r="1066" spans="15:101" s="26" customFormat="1" x14ac:dyDescent="0.3">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c r="CT1066" s="32"/>
      <c r="CU1066" s="32"/>
      <c r="CV1066" s="32"/>
      <c r="CW1066" s="32"/>
    </row>
    <row r="1067" spans="15:101" s="26" customFormat="1" x14ac:dyDescent="0.3">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c r="CT1067" s="32"/>
      <c r="CU1067" s="32"/>
      <c r="CV1067" s="32"/>
      <c r="CW1067" s="32"/>
    </row>
    <row r="1068" spans="15:101" s="26" customFormat="1" x14ac:dyDescent="0.3">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c r="CT1068" s="32"/>
      <c r="CU1068" s="32"/>
      <c r="CV1068" s="32"/>
      <c r="CW1068" s="32"/>
    </row>
    <row r="1069" spans="15:101" s="26" customFormat="1" x14ac:dyDescent="0.3">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row>
    <row r="1070" spans="15:101" s="26" customFormat="1" x14ac:dyDescent="0.3">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c r="CT1070" s="32"/>
      <c r="CU1070" s="32"/>
      <c r="CV1070" s="32"/>
      <c r="CW1070" s="32"/>
    </row>
    <row r="1071" spans="15:101" s="26" customFormat="1" x14ac:dyDescent="0.3">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c r="CT1071" s="32"/>
      <c r="CU1071" s="32"/>
      <c r="CV1071" s="32"/>
      <c r="CW1071" s="32"/>
    </row>
    <row r="1072" spans="15:101" s="26" customFormat="1" x14ac:dyDescent="0.3">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c r="CT1072" s="32"/>
      <c r="CU1072" s="32"/>
      <c r="CV1072" s="32"/>
      <c r="CW1072" s="32"/>
    </row>
    <row r="1073" spans="15:101" s="26" customFormat="1" x14ac:dyDescent="0.3">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c r="CE1073" s="32"/>
      <c r="CF1073" s="32"/>
      <c r="CG1073" s="32"/>
      <c r="CH1073" s="32"/>
      <c r="CI1073" s="32"/>
      <c r="CJ1073" s="32"/>
      <c r="CK1073" s="32"/>
      <c r="CL1073" s="32"/>
      <c r="CM1073" s="32"/>
      <c r="CN1073" s="32"/>
      <c r="CO1073" s="32"/>
      <c r="CP1073" s="32"/>
      <c r="CQ1073" s="32"/>
      <c r="CR1073" s="32"/>
      <c r="CS1073" s="32"/>
      <c r="CT1073" s="32"/>
      <c r="CU1073" s="32"/>
      <c r="CV1073" s="32"/>
      <c r="CW1073" s="32"/>
    </row>
    <row r="1074" spans="15:101" s="26" customFormat="1" x14ac:dyDescent="0.3">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c r="CE1074" s="32"/>
      <c r="CF1074" s="32"/>
      <c r="CG1074" s="32"/>
      <c r="CH1074" s="32"/>
      <c r="CI1074" s="32"/>
      <c r="CJ1074" s="32"/>
      <c r="CK1074" s="32"/>
      <c r="CL1074" s="32"/>
      <c r="CM1074" s="32"/>
      <c r="CN1074" s="32"/>
      <c r="CO1074" s="32"/>
      <c r="CP1074" s="32"/>
      <c r="CQ1074" s="32"/>
      <c r="CR1074" s="32"/>
      <c r="CS1074" s="32"/>
      <c r="CT1074" s="32"/>
      <c r="CU1074" s="32"/>
      <c r="CV1074" s="32"/>
      <c r="CW1074" s="32"/>
    </row>
    <row r="1075" spans="15:101" s="26" customFormat="1" x14ac:dyDescent="0.3">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c r="CE1075" s="32"/>
      <c r="CF1075" s="32"/>
      <c r="CG1075" s="32"/>
      <c r="CH1075" s="32"/>
      <c r="CI1075" s="32"/>
      <c r="CJ1075" s="32"/>
      <c r="CK1075" s="32"/>
      <c r="CL1075" s="32"/>
      <c r="CM1075" s="32"/>
      <c r="CN1075" s="32"/>
      <c r="CO1075" s="32"/>
      <c r="CP1075" s="32"/>
      <c r="CQ1075" s="32"/>
      <c r="CR1075" s="32"/>
      <c r="CS1075" s="32"/>
      <c r="CT1075" s="32"/>
      <c r="CU1075" s="32"/>
      <c r="CV1075" s="32"/>
      <c r="CW1075" s="32"/>
    </row>
    <row r="1076" spans="15:101" s="26" customFormat="1" x14ac:dyDescent="0.3">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c r="CE1076" s="32"/>
      <c r="CF1076" s="32"/>
      <c r="CG1076" s="32"/>
      <c r="CH1076" s="32"/>
      <c r="CI1076" s="32"/>
      <c r="CJ1076" s="32"/>
      <c r="CK1076" s="32"/>
      <c r="CL1076" s="32"/>
      <c r="CM1076" s="32"/>
      <c r="CN1076" s="32"/>
      <c r="CO1076" s="32"/>
      <c r="CP1076" s="32"/>
      <c r="CQ1076" s="32"/>
      <c r="CR1076" s="32"/>
      <c r="CS1076" s="32"/>
      <c r="CT1076" s="32"/>
      <c r="CU1076" s="32"/>
      <c r="CV1076" s="32"/>
      <c r="CW1076" s="32"/>
    </row>
    <row r="1077" spans="15:101" s="26" customFormat="1" x14ac:dyDescent="0.3">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c r="CE1077" s="32"/>
      <c r="CF1077" s="32"/>
      <c r="CG1077" s="32"/>
      <c r="CH1077" s="32"/>
      <c r="CI1077" s="32"/>
      <c r="CJ1077" s="32"/>
      <c r="CK1077" s="32"/>
      <c r="CL1077" s="32"/>
      <c r="CM1077" s="32"/>
      <c r="CN1077" s="32"/>
      <c r="CO1077" s="32"/>
      <c r="CP1077" s="32"/>
      <c r="CQ1077" s="32"/>
      <c r="CR1077" s="32"/>
      <c r="CS1077" s="32"/>
      <c r="CT1077" s="32"/>
      <c r="CU1077" s="32"/>
      <c r="CV1077" s="32"/>
      <c r="CW1077" s="32"/>
    </row>
    <row r="1078" spans="15:101" s="26" customFormat="1" x14ac:dyDescent="0.3">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c r="AV1078" s="32"/>
      <c r="AW1078" s="32"/>
      <c r="AX1078" s="32"/>
      <c r="AY1078" s="32"/>
      <c r="AZ1078" s="32"/>
      <c r="BA1078" s="32"/>
      <c r="BB1078" s="32"/>
      <c r="BC1078" s="32"/>
      <c r="BD1078" s="32"/>
      <c r="BE1078" s="32"/>
      <c r="BF1078" s="32"/>
      <c r="BG1078" s="32"/>
      <c r="BH1078" s="32"/>
      <c r="BI1078" s="32"/>
      <c r="BJ1078" s="32"/>
      <c r="BK1078" s="32"/>
      <c r="BL1078" s="32"/>
      <c r="BM1078" s="32"/>
      <c r="BN1078" s="32"/>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row>
    <row r="1079" spans="15:101" s="26" customFormat="1" x14ac:dyDescent="0.3">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32"/>
      <c r="BB1079" s="32"/>
      <c r="BC1079" s="32"/>
      <c r="BD1079" s="32"/>
      <c r="BE1079" s="32"/>
      <c r="BF1079" s="32"/>
      <c r="BG1079" s="32"/>
      <c r="BH1079" s="32"/>
      <c r="BI1079" s="32"/>
      <c r="BJ1079" s="32"/>
      <c r="BK1079" s="32"/>
      <c r="BL1079" s="32"/>
      <c r="BM1079" s="32"/>
      <c r="BN1079" s="32"/>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c r="CV1079" s="32"/>
      <c r="CW1079" s="32"/>
    </row>
    <row r="1080" spans="15:101" s="26" customFormat="1" x14ac:dyDescent="0.3">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32"/>
      <c r="BB1080" s="32"/>
      <c r="BC1080" s="32"/>
      <c r="BD1080" s="32"/>
      <c r="BE1080" s="32"/>
      <c r="BF1080" s="32"/>
      <c r="BG1080" s="32"/>
      <c r="BH1080" s="32"/>
      <c r="BI1080" s="32"/>
      <c r="BJ1080" s="32"/>
      <c r="BK1080" s="32"/>
      <c r="BL1080" s="32"/>
      <c r="BM1080" s="32"/>
      <c r="BN1080" s="32"/>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c r="CT1080" s="32"/>
      <c r="CU1080" s="32"/>
      <c r="CV1080" s="32"/>
      <c r="CW1080" s="32"/>
    </row>
    <row r="1081" spans="15:101" s="26" customFormat="1" x14ac:dyDescent="0.3">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c r="AV1081" s="32"/>
      <c r="AW1081" s="32"/>
      <c r="AX1081" s="32"/>
      <c r="AY1081" s="32"/>
      <c r="AZ1081" s="32"/>
      <c r="BA1081" s="32"/>
      <c r="BB1081" s="32"/>
      <c r="BC1081" s="32"/>
      <c r="BD1081" s="32"/>
      <c r="BE1081" s="32"/>
      <c r="BF1081" s="32"/>
      <c r="BG1081" s="32"/>
      <c r="BH1081" s="32"/>
      <c r="BI1081" s="32"/>
      <c r="BJ1081" s="32"/>
      <c r="BK1081" s="32"/>
      <c r="BL1081" s="32"/>
      <c r="BM1081" s="32"/>
      <c r="BN1081" s="32"/>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c r="CT1081" s="32"/>
      <c r="CU1081" s="32"/>
      <c r="CV1081" s="32"/>
      <c r="CW1081" s="32"/>
    </row>
    <row r="1082" spans="15:101" s="26" customFormat="1" x14ac:dyDescent="0.3">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c r="AV1082" s="32"/>
      <c r="AW1082" s="32"/>
      <c r="AX1082" s="32"/>
      <c r="AY1082" s="32"/>
      <c r="AZ1082" s="32"/>
      <c r="BA1082" s="32"/>
      <c r="BB1082" s="32"/>
      <c r="BC1082" s="32"/>
      <c r="BD1082" s="32"/>
      <c r="BE1082" s="32"/>
      <c r="BF1082" s="32"/>
      <c r="BG1082" s="32"/>
      <c r="BH1082" s="32"/>
      <c r="BI1082" s="32"/>
      <c r="BJ1082" s="32"/>
      <c r="BK1082" s="32"/>
      <c r="BL1082" s="32"/>
      <c r="BM1082" s="32"/>
      <c r="BN1082" s="32"/>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c r="CT1082" s="32"/>
      <c r="CU1082" s="32"/>
      <c r="CV1082" s="32"/>
      <c r="CW1082" s="32"/>
    </row>
    <row r="1083" spans="15:101" s="26" customFormat="1" x14ac:dyDescent="0.3">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c r="BF1083" s="32"/>
      <c r="BG1083" s="32"/>
      <c r="BH1083" s="32"/>
      <c r="BI1083" s="32"/>
      <c r="BJ1083" s="32"/>
      <c r="BK1083" s="32"/>
      <c r="BL1083" s="32"/>
      <c r="BM1083" s="32"/>
      <c r="BN1083" s="32"/>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c r="CT1083" s="32"/>
      <c r="CU1083" s="32"/>
      <c r="CV1083" s="32"/>
      <c r="CW1083" s="32"/>
    </row>
    <row r="1084" spans="15:101" s="26" customFormat="1" x14ac:dyDescent="0.3">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c r="BF1084" s="32"/>
      <c r="BG1084" s="32"/>
      <c r="BH1084" s="32"/>
      <c r="BI1084" s="32"/>
      <c r="BJ1084" s="32"/>
      <c r="BK1084" s="32"/>
      <c r="BL1084" s="32"/>
      <c r="BM1084" s="32"/>
      <c r="BN1084" s="32"/>
      <c r="BO1084" s="32"/>
      <c r="BP1084" s="32"/>
      <c r="BQ1084" s="32"/>
      <c r="BR1084" s="32"/>
      <c r="BS1084" s="32"/>
      <c r="BT1084" s="32"/>
      <c r="BU1084" s="32"/>
      <c r="BV1084" s="32"/>
      <c r="BW1084" s="32"/>
      <c r="BX1084" s="32"/>
      <c r="BY1084" s="32"/>
      <c r="BZ1084" s="32"/>
      <c r="CA1084" s="32"/>
      <c r="CB1084" s="32"/>
      <c r="CC1084" s="32"/>
      <c r="CD1084" s="32"/>
      <c r="CE1084" s="32"/>
      <c r="CF1084" s="32"/>
      <c r="CG1084" s="32"/>
      <c r="CH1084" s="32"/>
      <c r="CI1084" s="32"/>
      <c r="CJ1084" s="32"/>
      <c r="CK1084" s="32"/>
      <c r="CL1084" s="32"/>
      <c r="CM1084" s="32"/>
      <c r="CN1084" s="32"/>
      <c r="CO1084" s="32"/>
      <c r="CP1084" s="32"/>
      <c r="CQ1084" s="32"/>
      <c r="CR1084" s="32"/>
      <c r="CS1084" s="32"/>
      <c r="CT1084" s="32"/>
      <c r="CU1084" s="32"/>
      <c r="CV1084" s="32"/>
      <c r="CW1084" s="32"/>
    </row>
    <row r="1085" spans="15:101" s="26" customFormat="1" x14ac:dyDescent="0.3">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c r="BF1085" s="32"/>
      <c r="BG1085" s="32"/>
      <c r="BH1085" s="32"/>
      <c r="BI1085" s="32"/>
      <c r="BJ1085" s="32"/>
      <c r="BK1085" s="32"/>
      <c r="BL1085" s="32"/>
      <c r="BM1085" s="32"/>
      <c r="BN1085" s="32"/>
      <c r="BO1085" s="32"/>
      <c r="BP1085" s="32"/>
      <c r="BQ1085" s="32"/>
      <c r="BR1085" s="32"/>
      <c r="BS1085" s="32"/>
      <c r="BT1085" s="32"/>
      <c r="BU1085" s="32"/>
      <c r="BV1085" s="32"/>
      <c r="BW1085" s="32"/>
      <c r="BX1085" s="32"/>
      <c r="BY1085" s="32"/>
      <c r="BZ1085" s="32"/>
      <c r="CA1085" s="32"/>
      <c r="CB1085" s="32"/>
      <c r="CC1085" s="32"/>
      <c r="CD1085" s="32"/>
      <c r="CE1085" s="32"/>
      <c r="CF1085" s="32"/>
      <c r="CG1085" s="32"/>
      <c r="CH1085" s="32"/>
      <c r="CI1085" s="32"/>
      <c r="CJ1085" s="32"/>
      <c r="CK1085" s="32"/>
      <c r="CL1085" s="32"/>
      <c r="CM1085" s="32"/>
      <c r="CN1085" s="32"/>
      <c r="CO1085" s="32"/>
      <c r="CP1085" s="32"/>
      <c r="CQ1085" s="32"/>
      <c r="CR1085" s="32"/>
      <c r="CS1085" s="32"/>
      <c r="CT1085" s="32"/>
      <c r="CU1085" s="32"/>
      <c r="CV1085" s="32"/>
      <c r="CW1085" s="32"/>
    </row>
    <row r="1086" spans="15:101" s="26" customFormat="1" x14ac:dyDescent="0.3">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c r="BF1086" s="32"/>
      <c r="BG1086" s="32"/>
      <c r="BH1086" s="32"/>
      <c r="BI1086" s="32"/>
      <c r="BJ1086" s="32"/>
      <c r="BK1086" s="32"/>
      <c r="BL1086" s="32"/>
      <c r="BM1086" s="32"/>
      <c r="BN1086" s="32"/>
      <c r="BO1086" s="32"/>
      <c r="BP1086" s="32"/>
      <c r="BQ1086" s="32"/>
      <c r="BR1086" s="32"/>
      <c r="BS1086" s="32"/>
      <c r="BT1086" s="32"/>
      <c r="BU1086" s="32"/>
      <c r="BV1086" s="32"/>
      <c r="BW1086" s="32"/>
      <c r="BX1086" s="32"/>
      <c r="BY1086" s="32"/>
      <c r="BZ1086" s="32"/>
      <c r="CA1086" s="32"/>
      <c r="CB1086" s="32"/>
      <c r="CC1086" s="32"/>
      <c r="CD1086" s="32"/>
      <c r="CE1086" s="32"/>
      <c r="CF1086" s="32"/>
      <c r="CG1086" s="32"/>
      <c r="CH1086" s="32"/>
      <c r="CI1086" s="32"/>
      <c r="CJ1086" s="32"/>
      <c r="CK1086" s="32"/>
      <c r="CL1086" s="32"/>
      <c r="CM1086" s="32"/>
      <c r="CN1086" s="32"/>
      <c r="CO1086" s="32"/>
      <c r="CP1086" s="32"/>
      <c r="CQ1086" s="32"/>
      <c r="CR1086" s="32"/>
      <c r="CS1086" s="32"/>
      <c r="CT1086" s="32"/>
      <c r="CU1086" s="32"/>
      <c r="CV1086" s="32"/>
      <c r="CW1086" s="32"/>
    </row>
    <row r="1087" spans="15:101" s="26" customFormat="1" x14ac:dyDescent="0.3">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c r="AV1087" s="32"/>
      <c r="AW1087" s="32"/>
      <c r="AX1087" s="32"/>
      <c r="AY1087" s="32"/>
      <c r="AZ1087" s="32"/>
      <c r="BA1087" s="32"/>
      <c r="BB1087" s="32"/>
      <c r="BC1087" s="32"/>
      <c r="BD1087" s="32"/>
      <c r="BE1087" s="32"/>
      <c r="BF1087" s="32"/>
      <c r="BG1087" s="32"/>
      <c r="BH1087" s="32"/>
      <c r="BI1087" s="32"/>
      <c r="BJ1087" s="32"/>
      <c r="BK1087" s="32"/>
      <c r="BL1087" s="32"/>
      <c r="BM1087" s="32"/>
      <c r="BN1087" s="32"/>
      <c r="BO1087" s="32"/>
      <c r="BP1087" s="32"/>
      <c r="BQ1087" s="32"/>
      <c r="BR1087" s="32"/>
      <c r="BS1087" s="32"/>
      <c r="BT1087" s="32"/>
      <c r="BU1087" s="32"/>
      <c r="BV1087" s="32"/>
      <c r="BW1087" s="32"/>
      <c r="BX1087" s="32"/>
      <c r="BY1087" s="32"/>
      <c r="BZ1087" s="32"/>
      <c r="CA1087" s="32"/>
      <c r="CB1087" s="32"/>
      <c r="CC1087" s="32"/>
      <c r="CD1087" s="32"/>
      <c r="CE1087" s="32"/>
      <c r="CF1087" s="32"/>
      <c r="CG1087" s="32"/>
      <c r="CH1087" s="32"/>
      <c r="CI1087" s="32"/>
      <c r="CJ1087" s="32"/>
      <c r="CK1087" s="32"/>
      <c r="CL1087" s="32"/>
      <c r="CM1087" s="32"/>
      <c r="CN1087" s="32"/>
      <c r="CO1087" s="32"/>
      <c r="CP1087" s="32"/>
      <c r="CQ1087" s="32"/>
      <c r="CR1087" s="32"/>
      <c r="CS1087" s="32"/>
      <c r="CT1087" s="32"/>
      <c r="CU1087" s="32"/>
      <c r="CV1087" s="32"/>
      <c r="CW1087" s="32"/>
    </row>
    <row r="1088" spans="15:101" s="26" customFormat="1" x14ac:dyDescent="0.3">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c r="AV1088" s="32"/>
      <c r="AW1088" s="32"/>
      <c r="AX1088" s="32"/>
      <c r="AY1088" s="32"/>
      <c r="AZ1088" s="32"/>
      <c r="BA1088" s="32"/>
      <c r="BB1088" s="32"/>
      <c r="BC1088" s="32"/>
      <c r="BD1088" s="32"/>
      <c r="BE1088" s="32"/>
      <c r="BF1088" s="32"/>
      <c r="BG1088" s="32"/>
      <c r="BH1088" s="32"/>
      <c r="BI1088" s="32"/>
      <c r="BJ1088" s="32"/>
      <c r="BK1088" s="32"/>
      <c r="BL1088" s="32"/>
      <c r="BM1088" s="32"/>
      <c r="BN1088" s="32"/>
      <c r="BO1088" s="32"/>
      <c r="BP1088" s="32"/>
      <c r="BQ1088" s="32"/>
      <c r="BR1088" s="32"/>
      <c r="BS1088" s="32"/>
      <c r="BT1088" s="32"/>
      <c r="BU1088" s="32"/>
      <c r="BV1088" s="32"/>
      <c r="BW1088" s="32"/>
      <c r="BX1088" s="32"/>
      <c r="BY1088" s="32"/>
      <c r="BZ1088" s="32"/>
      <c r="CA1088" s="32"/>
      <c r="CB1088" s="32"/>
      <c r="CC1088" s="32"/>
      <c r="CD1088" s="32"/>
      <c r="CE1088" s="32"/>
      <c r="CF1088" s="32"/>
      <c r="CG1088" s="32"/>
      <c r="CH1088" s="32"/>
      <c r="CI1088" s="32"/>
      <c r="CJ1088" s="32"/>
      <c r="CK1088" s="32"/>
      <c r="CL1088" s="32"/>
      <c r="CM1088" s="32"/>
      <c r="CN1088" s="32"/>
      <c r="CO1088" s="32"/>
      <c r="CP1088" s="32"/>
      <c r="CQ1088" s="32"/>
      <c r="CR1088" s="32"/>
      <c r="CS1088" s="32"/>
      <c r="CT1088" s="32"/>
      <c r="CU1088" s="32"/>
      <c r="CV1088" s="32"/>
      <c r="CW1088" s="32"/>
    </row>
    <row r="1089" spans="15:101" s="26" customFormat="1" x14ac:dyDescent="0.3">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c r="AV1089" s="32"/>
      <c r="AW1089" s="32"/>
      <c r="AX1089" s="32"/>
      <c r="AY1089" s="32"/>
      <c r="AZ1089" s="32"/>
      <c r="BA1089" s="32"/>
      <c r="BB1089" s="32"/>
      <c r="BC1089" s="32"/>
      <c r="BD1089" s="32"/>
      <c r="BE1089" s="32"/>
      <c r="BF1089" s="32"/>
      <c r="BG1089" s="32"/>
      <c r="BH1089" s="32"/>
      <c r="BI1089" s="32"/>
      <c r="BJ1089" s="32"/>
      <c r="BK1089" s="32"/>
      <c r="BL1089" s="32"/>
      <c r="BM1089" s="32"/>
      <c r="BN1089" s="32"/>
      <c r="BO1089" s="32"/>
      <c r="BP1089" s="32"/>
      <c r="BQ1089" s="32"/>
      <c r="BR1089" s="32"/>
      <c r="BS1089" s="32"/>
      <c r="BT1089" s="32"/>
      <c r="BU1089" s="32"/>
      <c r="BV1089" s="32"/>
      <c r="BW1089" s="32"/>
      <c r="BX1089" s="32"/>
      <c r="BY1089" s="32"/>
      <c r="BZ1089" s="32"/>
      <c r="CA1089" s="32"/>
      <c r="CB1089" s="32"/>
      <c r="CC1089" s="32"/>
      <c r="CD1089" s="32"/>
      <c r="CE1089" s="32"/>
      <c r="CF1089" s="32"/>
      <c r="CG1089" s="32"/>
      <c r="CH1089" s="32"/>
      <c r="CI1089" s="32"/>
      <c r="CJ1089" s="32"/>
      <c r="CK1089" s="32"/>
      <c r="CL1089" s="32"/>
      <c r="CM1089" s="32"/>
      <c r="CN1089" s="32"/>
      <c r="CO1089" s="32"/>
      <c r="CP1089" s="32"/>
      <c r="CQ1089" s="32"/>
      <c r="CR1089" s="32"/>
      <c r="CS1089" s="32"/>
      <c r="CT1089" s="32"/>
      <c r="CU1089" s="32"/>
      <c r="CV1089" s="32"/>
      <c r="CW1089" s="32"/>
    </row>
    <row r="1090" spans="15:101" s="26" customFormat="1" x14ac:dyDescent="0.3">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c r="AZ1090" s="32"/>
      <c r="BA1090" s="32"/>
      <c r="BB1090" s="32"/>
      <c r="BC1090" s="32"/>
      <c r="BD1090" s="32"/>
      <c r="BE1090" s="32"/>
      <c r="BF1090" s="32"/>
      <c r="BG1090" s="32"/>
      <c r="BH1090" s="32"/>
      <c r="BI1090" s="32"/>
      <c r="BJ1090" s="32"/>
      <c r="BK1090" s="32"/>
      <c r="BL1090" s="32"/>
      <c r="BM1090" s="32"/>
      <c r="BN1090" s="32"/>
      <c r="BO1090" s="32"/>
      <c r="BP1090" s="32"/>
      <c r="BQ1090" s="32"/>
      <c r="BR1090" s="32"/>
      <c r="BS1090" s="32"/>
      <c r="BT1090" s="32"/>
      <c r="BU1090" s="32"/>
      <c r="BV1090" s="32"/>
      <c r="BW1090" s="32"/>
      <c r="BX1090" s="32"/>
      <c r="BY1090" s="32"/>
      <c r="BZ1090" s="32"/>
      <c r="CA1090" s="32"/>
      <c r="CB1090" s="32"/>
      <c r="CC1090" s="32"/>
      <c r="CD1090" s="32"/>
      <c r="CE1090" s="32"/>
      <c r="CF1090" s="32"/>
      <c r="CG1090" s="32"/>
      <c r="CH1090" s="32"/>
      <c r="CI1090" s="32"/>
      <c r="CJ1090" s="32"/>
      <c r="CK1090" s="32"/>
      <c r="CL1090" s="32"/>
      <c r="CM1090" s="32"/>
      <c r="CN1090" s="32"/>
      <c r="CO1090" s="32"/>
      <c r="CP1090" s="32"/>
      <c r="CQ1090" s="32"/>
      <c r="CR1090" s="32"/>
      <c r="CS1090" s="32"/>
      <c r="CT1090" s="32"/>
      <c r="CU1090" s="32"/>
      <c r="CV1090" s="32"/>
      <c r="CW1090" s="32"/>
    </row>
    <row r="1091" spans="15:101" s="26" customFormat="1" x14ac:dyDescent="0.3">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c r="AZ1091" s="32"/>
      <c r="BA1091" s="32"/>
      <c r="BB1091" s="32"/>
      <c r="BC1091" s="32"/>
      <c r="BD1091" s="32"/>
      <c r="BE1091" s="32"/>
      <c r="BF1091" s="32"/>
      <c r="BG1091" s="32"/>
      <c r="BH1091" s="32"/>
      <c r="BI1091" s="32"/>
      <c r="BJ1091" s="32"/>
      <c r="BK1091" s="32"/>
      <c r="BL1091" s="32"/>
      <c r="BM1091" s="32"/>
      <c r="BN1091" s="32"/>
      <c r="BO1091" s="32"/>
      <c r="BP1091" s="32"/>
      <c r="BQ1091" s="32"/>
      <c r="BR1091" s="32"/>
      <c r="BS1091" s="32"/>
      <c r="BT1091" s="32"/>
      <c r="BU1091" s="32"/>
      <c r="BV1091" s="32"/>
      <c r="BW1091" s="32"/>
      <c r="BX1091" s="32"/>
      <c r="BY1091" s="32"/>
      <c r="BZ1091" s="32"/>
      <c r="CA1091" s="32"/>
      <c r="CB1091" s="32"/>
      <c r="CC1091" s="32"/>
      <c r="CD1091" s="32"/>
      <c r="CE1091" s="32"/>
      <c r="CF1091" s="32"/>
      <c r="CG1091" s="32"/>
      <c r="CH1091" s="32"/>
      <c r="CI1091" s="32"/>
      <c r="CJ1091" s="32"/>
      <c r="CK1091" s="32"/>
      <c r="CL1091" s="32"/>
      <c r="CM1091" s="32"/>
      <c r="CN1091" s="32"/>
      <c r="CO1091" s="32"/>
      <c r="CP1091" s="32"/>
      <c r="CQ1091" s="32"/>
      <c r="CR1091" s="32"/>
      <c r="CS1091" s="32"/>
      <c r="CT1091" s="32"/>
      <c r="CU1091" s="32"/>
      <c r="CV1091" s="32"/>
      <c r="CW1091" s="32"/>
    </row>
    <row r="1092" spans="15:101" s="26" customFormat="1" x14ac:dyDescent="0.3">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c r="AZ1092" s="32"/>
      <c r="BA1092" s="32"/>
      <c r="BB1092" s="32"/>
      <c r="BC1092" s="32"/>
      <c r="BD1092" s="32"/>
      <c r="BE1092" s="32"/>
      <c r="BF1092" s="32"/>
      <c r="BG1092" s="32"/>
      <c r="BH1092" s="32"/>
      <c r="BI1092" s="32"/>
      <c r="BJ1092" s="32"/>
      <c r="BK1092" s="32"/>
      <c r="BL1092" s="32"/>
      <c r="BM1092" s="32"/>
      <c r="BN1092" s="32"/>
      <c r="BO1092" s="32"/>
      <c r="BP1092" s="32"/>
      <c r="BQ1092" s="32"/>
      <c r="BR1092" s="32"/>
      <c r="BS1092" s="32"/>
      <c r="BT1092" s="32"/>
      <c r="BU1092" s="32"/>
      <c r="BV1092" s="32"/>
      <c r="BW1092" s="32"/>
      <c r="BX1092" s="32"/>
      <c r="BY1092" s="32"/>
      <c r="BZ1092" s="32"/>
      <c r="CA1092" s="32"/>
      <c r="CB1092" s="32"/>
      <c r="CC1092" s="32"/>
      <c r="CD1092" s="32"/>
      <c r="CE1092" s="32"/>
      <c r="CF1092" s="32"/>
      <c r="CG1092" s="32"/>
      <c r="CH1092" s="32"/>
      <c r="CI1092" s="32"/>
      <c r="CJ1092" s="32"/>
      <c r="CK1092" s="32"/>
      <c r="CL1092" s="32"/>
      <c r="CM1092" s="32"/>
      <c r="CN1092" s="32"/>
      <c r="CO1092" s="32"/>
      <c r="CP1092" s="32"/>
      <c r="CQ1092" s="32"/>
      <c r="CR1092" s="32"/>
      <c r="CS1092" s="32"/>
      <c r="CT1092" s="32"/>
      <c r="CU1092" s="32"/>
      <c r="CV1092" s="32"/>
      <c r="CW1092" s="32"/>
    </row>
    <row r="1093" spans="15:101" s="26" customFormat="1" x14ac:dyDescent="0.3">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c r="AZ1093" s="32"/>
      <c r="BA1093" s="32"/>
      <c r="BB1093" s="32"/>
      <c r="BC1093" s="32"/>
      <c r="BD1093" s="32"/>
      <c r="BE1093" s="32"/>
      <c r="BF1093" s="32"/>
      <c r="BG1093" s="32"/>
      <c r="BH1093" s="32"/>
      <c r="BI1093" s="32"/>
      <c r="BJ1093" s="32"/>
      <c r="BK1093" s="32"/>
      <c r="BL1093" s="32"/>
      <c r="BM1093" s="32"/>
      <c r="BN1093" s="32"/>
      <c r="BO1093" s="32"/>
      <c r="BP1093" s="32"/>
      <c r="BQ1093" s="32"/>
      <c r="BR1093" s="32"/>
      <c r="BS1093" s="32"/>
      <c r="BT1093" s="32"/>
      <c r="BU1093" s="32"/>
      <c r="BV1093" s="32"/>
      <c r="BW1093" s="32"/>
      <c r="BX1093" s="32"/>
      <c r="BY1093" s="32"/>
      <c r="BZ1093" s="32"/>
      <c r="CA1093" s="32"/>
      <c r="CB1093" s="32"/>
      <c r="CC1093" s="32"/>
      <c r="CD1093" s="32"/>
      <c r="CE1093" s="32"/>
      <c r="CF1093" s="32"/>
      <c r="CG1093" s="32"/>
      <c r="CH1093" s="32"/>
      <c r="CI1093" s="32"/>
      <c r="CJ1093" s="32"/>
      <c r="CK1093" s="32"/>
      <c r="CL1093" s="32"/>
      <c r="CM1093" s="32"/>
      <c r="CN1093" s="32"/>
      <c r="CO1093" s="32"/>
      <c r="CP1093" s="32"/>
      <c r="CQ1093" s="32"/>
      <c r="CR1093" s="32"/>
      <c r="CS1093" s="32"/>
      <c r="CT1093" s="32"/>
      <c r="CU1093" s="32"/>
      <c r="CV1093" s="32"/>
      <c r="CW1093" s="32"/>
    </row>
    <row r="1094" spans="15:101" s="26" customFormat="1" x14ac:dyDescent="0.3">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c r="AZ1094" s="32"/>
      <c r="BA1094" s="32"/>
      <c r="BB1094" s="32"/>
      <c r="BC1094" s="32"/>
      <c r="BD1094" s="32"/>
      <c r="BE1094" s="32"/>
      <c r="BF1094" s="32"/>
      <c r="BG1094" s="32"/>
      <c r="BH1094" s="32"/>
      <c r="BI1094" s="32"/>
      <c r="BJ1094" s="32"/>
      <c r="BK1094" s="32"/>
      <c r="BL1094" s="32"/>
      <c r="BM1094" s="32"/>
      <c r="BN1094" s="32"/>
      <c r="BO1094" s="32"/>
      <c r="BP1094" s="32"/>
      <c r="BQ1094" s="32"/>
      <c r="BR1094" s="32"/>
      <c r="BS1094" s="32"/>
      <c r="BT1094" s="32"/>
      <c r="BU1094" s="32"/>
      <c r="BV1094" s="32"/>
      <c r="BW1094" s="32"/>
      <c r="BX1094" s="32"/>
      <c r="BY1094" s="32"/>
      <c r="BZ1094" s="32"/>
      <c r="CA1094" s="32"/>
      <c r="CB1094" s="32"/>
      <c r="CC1094" s="32"/>
      <c r="CD1094" s="32"/>
      <c r="CE1094" s="32"/>
      <c r="CF1094" s="32"/>
      <c r="CG1094" s="32"/>
      <c r="CH1094" s="32"/>
      <c r="CI1094" s="32"/>
      <c r="CJ1094" s="32"/>
      <c r="CK1094" s="32"/>
      <c r="CL1094" s="32"/>
      <c r="CM1094" s="32"/>
      <c r="CN1094" s="32"/>
      <c r="CO1094" s="32"/>
      <c r="CP1094" s="32"/>
      <c r="CQ1094" s="32"/>
      <c r="CR1094" s="32"/>
      <c r="CS1094" s="32"/>
      <c r="CT1094" s="32"/>
      <c r="CU1094" s="32"/>
      <c r="CV1094" s="32"/>
      <c r="CW1094" s="32"/>
    </row>
    <row r="1095" spans="15:101" s="26" customFormat="1" x14ac:dyDescent="0.3">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c r="AZ1095" s="32"/>
      <c r="BA1095" s="32"/>
      <c r="BB1095" s="32"/>
      <c r="BC1095" s="32"/>
      <c r="BD1095" s="32"/>
      <c r="BE1095" s="32"/>
      <c r="BF1095" s="32"/>
      <c r="BG1095" s="32"/>
      <c r="BH1095" s="32"/>
      <c r="BI1095" s="32"/>
      <c r="BJ1095" s="32"/>
      <c r="BK1095" s="32"/>
      <c r="BL1095" s="32"/>
      <c r="BM1095" s="32"/>
      <c r="BN1095" s="32"/>
      <c r="BO1095" s="32"/>
      <c r="BP1095" s="32"/>
      <c r="BQ1095" s="32"/>
      <c r="BR1095" s="32"/>
      <c r="BS1095" s="32"/>
      <c r="BT1095" s="32"/>
      <c r="BU1095" s="32"/>
      <c r="BV1095" s="32"/>
      <c r="BW1095" s="32"/>
      <c r="BX1095" s="32"/>
      <c r="BY1095" s="32"/>
      <c r="BZ1095" s="32"/>
      <c r="CA1095" s="32"/>
      <c r="CB1095" s="32"/>
      <c r="CC1095" s="32"/>
      <c r="CD1095" s="32"/>
      <c r="CE1095" s="32"/>
      <c r="CF1095" s="32"/>
      <c r="CG1095" s="32"/>
      <c r="CH1095" s="32"/>
      <c r="CI1095" s="32"/>
      <c r="CJ1095" s="32"/>
      <c r="CK1095" s="32"/>
      <c r="CL1095" s="32"/>
      <c r="CM1095" s="32"/>
      <c r="CN1095" s="32"/>
      <c r="CO1095" s="32"/>
      <c r="CP1095" s="32"/>
      <c r="CQ1095" s="32"/>
      <c r="CR1095" s="32"/>
      <c r="CS1095" s="32"/>
      <c r="CT1095" s="32"/>
      <c r="CU1095" s="32"/>
      <c r="CV1095" s="32"/>
      <c r="CW1095" s="32"/>
    </row>
    <row r="1096" spans="15:101" s="26" customFormat="1" x14ac:dyDescent="0.3">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c r="AZ1096" s="32"/>
      <c r="BA1096" s="32"/>
      <c r="BB1096" s="32"/>
      <c r="BC1096" s="32"/>
      <c r="BD1096" s="32"/>
      <c r="BE1096" s="32"/>
      <c r="BF1096" s="32"/>
      <c r="BG1096" s="32"/>
      <c r="BH1096" s="32"/>
      <c r="BI1096" s="32"/>
      <c r="BJ1096" s="32"/>
      <c r="BK1096" s="32"/>
      <c r="BL1096" s="32"/>
      <c r="BM1096" s="32"/>
      <c r="BN1096" s="32"/>
      <c r="BO1096" s="32"/>
      <c r="BP1096" s="32"/>
      <c r="BQ1096" s="32"/>
      <c r="BR1096" s="32"/>
      <c r="BS1096" s="32"/>
      <c r="BT1096" s="32"/>
      <c r="BU1096" s="32"/>
      <c r="BV1096" s="32"/>
      <c r="BW1096" s="32"/>
      <c r="BX1096" s="32"/>
      <c r="BY1096" s="32"/>
      <c r="BZ1096" s="32"/>
      <c r="CA1096" s="32"/>
      <c r="CB1096" s="32"/>
      <c r="CC1096" s="32"/>
      <c r="CD1096" s="32"/>
      <c r="CE1096" s="32"/>
      <c r="CF1096" s="32"/>
      <c r="CG1096" s="32"/>
      <c r="CH1096" s="32"/>
      <c r="CI1096" s="32"/>
      <c r="CJ1096" s="32"/>
      <c r="CK1096" s="32"/>
      <c r="CL1096" s="32"/>
      <c r="CM1096" s="32"/>
      <c r="CN1096" s="32"/>
      <c r="CO1096" s="32"/>
      <c r="CP1096" s="32"/>
      <c r="CQ1096" s="32"/>
      <c r="CR1096" s="32"/>
      <c r="CS1096" s="32"/>
      <c r="CT1096" s="32"/>
      <c r="CU1096" s="32"/>
      <c r="CV1096" s="32"/>
      <c r="CW1096" s="32"/>
    </row>
    <row r="1097" spans="15:101" s="26" customFormat="1" x14ac:dyDescent="0.3">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c r="AZ1097" s="32"/>
      <c r="BA1097" s="32"/>
      <c r="BB1097" s="32"/>
      <c r="BC1097" s="32"/>
      <c r="BD1097" s="32"/>
      <c r="BE1097" s="32"/>
      <c r="BF1097" s="32"/>
      <c r="BG1097" s="32"/>
      <c r="BH1097" s="32"/>
      <c r="BI1097" s="32"/>
      <c r="BJ1097" s="32"/>
      <c r="BK1097" s="32"/>
      <c r="BL1097" s="32"/>
      <c r="BM1097" s="32"/>
      <c r="BN1097" s="32"/>
      <c r="BO1097" s="32"/>
      <c r="BP1097" s="32"/>
      <c r="BQ1097" s="32"/>
      <c r="BR1097" s="32"/>
      <c r="BS1097" s="32"/>
      <c r="BT1097" s="32"/>
      <c r="BU1097" s="32"/>
      <c r="BV1097" s="32"/>
      <c r="BW1097" s="32"/>
      <c r="BX1097" s="32"/>
      <c r="BY1097" s="32"/>
      <c r="BZ1097" s="32"/>
      <c r="CA1097" s="32"/>
      <c r="CB1097" s="32"/>
      <c r="CC1097" s="32"/>
      <c r="CD1097" s="32"/>
      <c r="CE1097" s="32"/>
      <c r="CF1097" s="32"/>
      <c r="CG1097" s="32"/>
      <c r="CH1097" s="32"/>
      <c r="CI1097" s="32"/>
      <c r="CJ1097" s="32"/>
      <c r="CK1097" s="32"/>
      <c r="CL1097" s="32"/>
      <c r="CM1097" s="32"/>
      <c r="CN1097" s="32"/>
      <c r="CO1097" s="32"/>
      <c r="CP1097" s="32"/>
      <c r="CQ1097" s="32"/>
      <c r="CR1097" s="32"/>
      <c r="CS1097" s="32"/>
      <c r="CT1097" s="32"/>
      <c r="CU1097" s="32"/>
      <c r="CV1097" s="32"/>
      <c r="CW1097" s="32"/>
    </row>
    <row r="1098" spans="15:101" s="26" customFormat="1" x14ac:dyDescent="0.3">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c r="AZ1098" s="32"/>
      <c r="BA1098" s="32"/>
      <c r="BB1098" s="32"/>
      <c r="BC1098" s="32"/>
      <c r="BD1098" s="32"/>
      <c r="BE1098" s="32"/>
      <c r="BF1098" s="32"/>
      <c r="BG1098" s="32"/>
      <c r="BH1098" s="32"/>
      <c r="BI1098" s="32"/>
      <c r="BJ1098" s="32"/>
      <c r="BK1098" s="32"/>
      <c r="BL1098" s="32"/>
      <c r="BM1098" s="32"/>
      <c r="BN1098" s="32"/>
      <c r="BO1098" s="32"/>
      <c r="BP1098" s="32"/>
      <c r="BQ1098" s="32"/>
      <c r="BR1098" s="32"/>
      <c r="BS1098" s="32"/>
      <c r="BT1098" s="32"/>
      <c r="BU1098" s="32"/>
      <c r="BV1098" s="32"/>
      <c r="BW1098" s="32"/>
      <c r="BX1098" s="32"/>
      <c r="BY1098" s="32"/>
      <c r="BZ1098" s="32"/>
      <c r="CA1098" s="32"/>
      <c r="CB1098" s="32"/>
      <c r="CC1098" s="32"/>
      <c r="CD1098" s="32"/>
      <c r="CE1098" s="32"/>
      <c r="CF1098" s="32"/>
      <c r="CG1098" s="32"/>
      <c r="CH1098" s="32"/>
      <c r="CI1098" s="32"/>
      <c r="CJ1098" s="32"/>
      <c r="CK1098" s="32"/>
      <c r="CL1098" s="32"/>
      <c r="CM1098" s="32"/>
      <c r="CN1098" s="32"/>
      <c r="CO1098" s="32"/>
      <c r="CP1098" s="32"/>
      <c r="CQ1098" s="32"/>
      <c r="CR1098" s="32"/>
      <c r="CS1098" s="32"/>
      <c r="CT1098" s="32"/>
      <c r="CU1098" s="32"/>
      <c r="CV1098" s="32"/>
      <c r="CW1098" s="32"/>
    </row>
    <row r="1099" spans="15:101" s="26" customFormat="1" x14ac:dyDescent="0.3">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c r="BP1099" s="32"/>
      <c r="BQ1099" s="32"/>
      <c r="BR1099" s="32"/>
      <c r="BS1099" s="32"/>
      <c r="BT1099" s="32"/>
      <c r="BU1099" s="32"/>
      <c r="BV1099" s="32"/>
      <c r="BW1099" s="32"/>
      <c r="BX1099" s="32"/>
      <c r="BY1099" s="32"/>
      <c r="BZ1099" s="32"/>
      <c r="CA1099" s="32"/>
      <c r="CB1099" s="32"/>
      <c r="CC1099" s="32"/>
      <c r="CD1099" s="32"/>
      <c r="CE1099" s="32"/>
      <c r="CF1099" s="32"/>
      <c r="CG1099" s="32"/>
      <c r="CH1099" s="32"/>
      <c r="CI1099" s="32"/>
      <c r="CJ1099" s="32"/>
      <c r="CK1099" s="32"/>
      <c r="CL1099" s="32"/>
      <c r="CM1099" s="32"/>
      <c r="CN1099" s="32"/>
      <c r="CO1099" s="32"/>
      <c r="CP1099" s="32"/>
      <c r="CQ1099" s="32"/>
      <c r="CR1099" s="32"/>
      <c r="CS1099" s="32"/>
      <c r="CT1099" s="32"/>
      <c r="CU1099" s="32"/>
      <c r="CV1099" s="32"/>
      <c r="CW1099" s="32"/>
    </row>
    <row r="1100" spans="15:101" s="26" customFormat="1" x14ac:dyDescent="0.3">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c r="AZ1100" s="32"/>
      <c r="BA1100" s="32"/>
      <c r="BB1100" s="32"/>
      <c r="BC1100" s="32"/>
      <c r="BD1100" s="32"/>
      <c r="BE1100" s="32"/>
      <c r="BF1100" s="32"/>
      <c r="BG1100" s="32"/>
      <c r="BH1100" s="32"/>
      <c r="BI1100" s="32"/>
      <c r="BJ1100" s="32"/>
      <c r="BK1100" s="32"/>
      <c r="BL1100" s="32"/>
      <c r="BM1100" s="32"/>
      <c r="BN1100" s="32"/>
      <c r="BO1100" s="32"/>
      <c r="BP1100" s="32"/>
      <c r="BQ1100" s="32"/>
      <c r="BR1100" s="32"/>
      <c r="BS1100" s="32"/>
      <c r="BT1100" s="32"/>
      <c r="BU1100" s="32"/>
      <c r="BV1100" s="32"/>
      <c r="BW1100" s="32"/>
      <c r="BX1100" s="32"/>
      <c r="BY1100" s="32"/>
      <c r="BZ1100" s="32"/>
      <c r="CA1100" s="32"/>
      <c r="CB1100" s="32"/>
      <c r="CC1100" s="32"/>
      <c r="CD1100" s="32"/>
      <c r="CE1100" s="32"/>
      <c r="CF1100" s="32"/>
      <c r="CG1100" s="32"/>
      <c r="CH1100" s="32"/>
      <c r="CI1100" s="32"/>
      <c r="CJ1100" s="32"/>
      <c r="CK1100" s="32"/>
      <c r="CL1100" s="32"/>
      <c r="CM1100" s="32"/>
      <c r="CN1100" s="32"/>
      <c r="CO1100" s="32"/>
      <c r="CP1100" s="32"/>
      <c r="CQ1100" s="32"/>
      <c r="CR1100" s="32"/>
      <c r="CS1100" s="32"/>
      <c r="CT1100" s="32"/>
      <c r="CU1100" s="32"/>
      <c r="CV1100" s="32"/>
      <c r="CW1100" s="32"/>
    </row>
    <row r="1101" spans="15:101" s="26" customFormat="1" x14ac:dyDescent="0.3">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c r="AZ1101" s="32"/>
      <c r="BA1101" s="32"/>
      <c r="BB1101" s="32"/>
      <c r="BC1101" s="32"/>
      <c r="BD1101" s="32"/>
      <c r="BE1101" s="32"/>
      <c r="BF1101" s="32"/>
      <c r="BG1101" s="32"/>
      <c r="BH1101" s="32"/>
      <c r="BI1101" s="32"/>
      <c r="BJ1101" s="32"/>
      <c r="BK1101" s="32"/>
      <c r="BL1101" s="32"/>
      <c r="BM1101" s="32"/>
      <c r="BN1101" s="32"/>
      <c r="BO1101" s="32"/>
      <c r="BP1101" s="32"/>
      <c r="BQ1101" s="32"/>
      <c r="BR1101" s="32"/>
      <c r="BS1101" s="32"/>
      <c r="BT1101" s="32"/>
      <c r="BU1101" s="32"/>
      <c r="BV1101" s="32"/>
      <c r="BW1101" s="32"/>
      <c r="BX1101" s="32"/>
      <c r="BY1101" s="32"/>
      <c r="BZ1101" s="32"/>
      <c r="CA1101" s="32"/>
      <c r="CB1101" s="32"/>
      <c r="CC1101" s="32"/>
      <c r="CD1101" s="32"/>
      <c r="CE1101" s="32"/>
      <c r="CF1101" s="32"/>
      <c r="CG1101" s="32"/>
      <c r="CH1101" s="32"/>
      <c r="CI1101" s="32"/>
      <c r="CJ1101" s="32"/>
      <c r="CK1101" s="32"/>
      <c r="CL1101" s="32"/>
      <c r="CM1101" s="32"/>
      <c r="CN1101" s="32"/>
      <c r="CO1101" s="32"/>
      <c r="CP1101" s="32"/>
      <c r="CQ1101" s="32"/>
      <c r="CR1101" s="32"/>
      <c r="CS1101" s="32"/>
      <c r="CT1101" s="32"/>
      <c r="CU1101" s="32"/>
      <c r="CV1101" s="32"/>
      <c r="CW1101" s="32"/>
    </row>
    <row r="1102" spans="15:101" s="26" customFormat="1" x14ac:dyDescent="0.3">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c r="AZ1102" s="32"/>
      <c r="BA1102" s="32"/>
      <c r="BB1102" s="32"/>
      <c r="BC1102" s="32"/>
      <c r="BD1102" s="32"/>
      <c r="BE1102" s="32"/>
      <c r="BF1102" s="32"/>
      <c r="BG1102" s="32"/>
      <c r="BH1102" s="32"/>
      <c r="BI1102" s="32"/>
      <c r="BJ1102" s="32"/>
      <c r="BK1102" s="32"/>
      <c r="BL1102" s="32"/>
      <c r="BM1102" s="32"/>
      <c r="BN1102" s="32"/>
      <c r="BO1102" s="32"/>
      <c r="BP1102" s="32"/>
      <c r="BQ1102" s="32"/>
      <c r="BR1102" s="32"/>
      <c r="BS1102" s="32"/>
      <c r="BT1102" s="32"/>
      <c r="BU1102" s="32"/>
      <c r="BV1102" s="32"/>
      <c r="BW1102" s="32"/>
      <c r="BX1102" s="32"/>
      <c r="BY1102" s="32"/>
      <c r="BZ1102" s="32"/>
      <c r="CA1102" s="32"/>
      <c r="CB1102" s="32"/>
      <c r="CC1102" s="32"/>
      <c r="CD1102" s="32"/>
      <c r="CE1102" s="32"/>
      <c r="CF1102" s="32"/>
      <c r="CG1102" s="32"/>
      <c r="CH1102" s="32"/>
      <c r="CI1102" s="32"/>
      <c r="CJ1102" s="32"/>
      <c r="CK1102" s="32"/>
      <c r="CL1102" s="32"/>
      <c r="CM1102" s="32"/>
      <c r="CN1102" s="32"/>
      <c r="CO1102" s="32"/>
      <c r="CP1102" s="32"/>
      <c r="CQ1102" s="32"/>
      <c r="CR1102" s="32"/>
      <c r="CS1102" s="32"/>
      <c r="CT1102" s="32"/>
      <c r="CU1102" s="32"/>
      <c r="CV1102" s="32"/>
      <c r="CW1102" s="32"/>
    </row>
    <row r="1103" spans="15:101" s="26" customFormat="1" x14ac:dyDescent="0.3">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c r="AZ1103" s="32"/>
      <c r="BA1103" s="32"/>
      <c r="BB1103" s="32"/>
      <c r="BC1103" s="32"/>
      <c r="BD1103" s="32"/>
      <c r="BE1103" s="32"/>
      <c r="BF1103" s="32"/>
      <c r="BG1103" s="32"/>
      <c r="BH1103" s="32"/>
      <c r="BI1103" s="32"/>
      <c r="BJ1103" s="32"/>
      <c r="BK1103" s="32"/>
      <c r="BL1103" s="32"/>
      <c r="BM1103" s="32"/>
      <c r="BN1103" s="32"/>
      <c r="BO1103" s="32"/>
      <c r="BP1103" s="32"/>
      <c r="BQ1103" s="32"/>
      <c r="BR1103" s="32"/>
      <c r="BS1103" s="32"/>
      <c r="BT1103" s="32"/>
      <c r="BU1103" s="32"/>
      <c r="BV1103" s="32"/>
      <c r="BW1103" s="32"/>
      <c r="BX1103" s="32"/>
      <c r="BY1103" s="32"/>
      <c r="BZ1103" s="32"/>
      <c r="CA1103" s="32"/>
      <c r="CB1103" s="32"/>
      <c r="CC1103" s="32"/>
      <c r="CD1103" s="32"/>
      <c r="CE1103" s="32"/>
      <c r="CF1103" s="32"/>
      <c r="CG1103" s="32"/>
      <c r="CH1103" s="32"/>
      <c r="CI1103" s="32"/>
      <c r="CJ1103" s="32"/>
      <c r="CK1103" s="32"/>
      <c r="CL1103" s="32"/>
      <c r="CM1103" s="32"/>
      <c r="CN1103" s="32"/>
      <c r="CO1103" s="32"/>
      <c r="CP1103" s="32"/>
      <c r="CQ1103" s="32"/>
      <c r="CR1103" s="32"/>
      <c r="CS1103" s="32"/>
      <c r="CT1103" s="32"/>
      <c r="CU1103" s="32"/>
      <c r="CV1103" s="32"/>
      <c r="CW1103" s="32"/>
    </row>
    <row r="1104" spans="15:101" s="26" customFormat="1" x14ac:dyDescent="0.3">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c r="AZ1104" s="32"/>
      <c r="BA1104" s="32"/>
      <c r="BB1104" s="32"/>
      <c r="BC1104" s="32"/>
      <c r="BD1104" s="32"/>
      <c r="BE1104" s="32"/>
      <c r="BF1104" s="32"/>
      <c r="BG1104" s="32"/>
      <c r="BH1104" s="32"/>
      <c r="BI1104" s="32"/>
      <c r="BJ1104" s="32"/>
      <c r="BK1104" s="32"/>
      <c r="BL1104" s="32"/>
      <c r="BM1104" s="32"/>
      <c r="BN1104" s="32"/>
      <c r="BO1104" s="32"/>
      <c r="BP1104" s="32"/>
      <c r="BQ1104" s="32"/>
      <c r="BR1104" s="32"/>
      <c r="BS1104" s="32"/>
      <c r="BT1104" s="32"/>
      <c r="BU1104" s="32"/>
      <c r="BV1104" s="32"/>
      <c r="BW1104" s="32"/>
      <c r="BX1104" s="32"/>
      <c r="BY1104" s="32"/>
      <c r="BZ1104" s="32"/>
      <c r="CA1104" s="32"/>
      <c r="CB1104" s="32"/>
      <c r="CC1104" s="32"/>
      <c r="CD1104" s="32"/>
      <c r="CE1104" s="32"/>
      <c r="CF1104" s="32"/>
      <c r="CG1104" s="32"/>
      <c r="CH1104" s="32"/>
      <c r="CI1104" s="32"/>
      <c r="CJ1104" s="32"/>
      <c r="CK1104" s="32"/>
      <c r="CL1104" s="32"/>
      <c r="CM1104" s="32"/>
      <c r="CN1104" s="32"/>
      <c r="CO1104" s="32"/>
      <c r="CP1104" s="32"/>
      <c r="CQ1104" s="32"/>
      <c r="CR1104" s="32"/>
      <c r="CS1104" s="32"/>
      <c r="CT1104" s="32"/>
      <c r="CU1104" s="32"/>
      <c r="CV1104" s="32"/>
      <c r="CW1104" s="32"/>
    </row>
    <row r="1105" spans="15:101" s="26" customFormat="1" x14ac:dyDescent="0.3">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c r="AZ1105" s="32"/>
      <c r="BA1105" s="32"/>
      <c r="BB1105" s="32"/>
      <c r="BC1105" s="32"/>
      <c r="BD1105" s="32"/>
      <c r="BE1105" s="32"/>
      <c r="BF1105" s="32"/>
      <c r="BG1105" s="32"/>
      <c r="BH1105" s="32"/>
      <c r="BI1105" s="32"/>
      <c r="BJ1105" s="32"/>
      <c r="BK1105" s="32"/>
      <c r="BL1105" s="32"/>
      <c r="BM1105" s="32"/>
      <c r="BN1105" s="32"/>
      <c r="BO1105" s="32"/>
      <c r="BP1105" s="32"/>
      <c r="BQ1105" s="32"/>
      <c r="BR1105" s="32"/>
      <c r="BS1105" s="32"/>
      <c r="BT1105" s="32"/>
      <c r="BU1105" s="32"/>
      <c r="BV1105" s="32"/>
      <c r="BW1105" s="32"/>
      <c r="BX1105" s="32"/>
      <c r="BY1105" s="32"/>
      <c r="BZ1105" s="32"/>
      <c r="CA1105" s="32"/>
      <c r="CB1105" s="32"/>
      <c r="CC1105" s="32"/>
      <c r="CD1105" s="32"/>
      <c r="CE1105" s="32"/>
      <c r="CF1105" s="32"/>
      <c r="CG1105" s="32"/>
      <c r="CH1105" s="32"/>
      <c r="CI1105" s="32"/>
      <c r="CJ1105" s="32"/>
      <c r="CK1105" s="32"/>
      <c r="CL1105" s="32"/>
      <c r="CM1105" s="32"/>
      <c r="CN1105" s="32"/>
      <c r="CO1105" s="32"/>
      <c r="CP1105" s="32"/>
      <c r="CQ1105" s="32"/>
      <c r="CR1105" s="32"/>
      <c r="CS1105" s="32"/>
      <c r="CT1105" s="32"/>
      <c r="CU1105" s="32"/>
      <c r="CV1105" s="32"/>
      <c r="CW1105" s="32"/>
    </row>
    <row r="1106" spans="15:101" s="26" customFormat="1" x14ac:dyDescent="0.3">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c r="AZ1106" s="32"/>
      <c r="BA1106" s="32"/>
      <c r="BB1106" s="32"/>
      <c r="BC1106" s="32"/>
      <c r="BD1106" s="32"/>
      <c r="BE1106" s="32"/>
      <c r="BF1106" s="32"/>
      <c r="BG1106" s="32"/>
      <c r="BH1106" s="32"/>
      <c r="BI1106" s="32"/>
      <c r="BJ1106" s="32"/>
      <c r="BK1106" s="32"/>
      <c r="BL1106" s="32"/>
      <c r="BM1106" s="32"/>
      <c r="BN1106" s="32"/>
      <c r="BO1106" s="32"/>
      <c r="BP1106" s="32"/>
      <c r="BQ1106" s="32"/>
      <c r="BR1106" s="32"/>
      <c r="BS1106" s="32"/>
      <c r="BT1106" s="32"/>
      <c r="BU1106" s="32"/>
      <c r="BV1106" s="32"/>
      <c r="BW1106" s="32"/>
      <c r="BX1106" s="32"/>
      <c r="BY1106" s="32"/>
      <c r="BZ1106" s="32"/>
      <c r="CA1106" s="32"/>
      <c r="CB1106" s="32"/>
      <c r="CC1106" s="32"/>
      <c r="CD1106" s="32"/>
      <c r="CE1106" s="32"/>
      <c r="CF1106" s="32"/>
      <c r="CG1106" s="32"/>
      <c r="CH1106" s="32"/>
      <c r="CI1106" s="32"/>
      <c r="CJ1106" s="32"/>
      <c r="CK1106" s="32"/>
      <c r="CL1106" s="32"/>
      <c r="CM1106" s="32"/>
      <c r="CN1106" s="32"/>
      <c r="CO1106" s="32"/>
      <c r="CP1106" s="32"/>
      <c r="CQ1106" s="32"/>
      <c r="CR1106" s="32"/>
      <c r="CS1106" s="32"/>
      <c r="CT1106" s="32"/>
      <c r="CU1106" s="32"/>
      <c r="CV1106" s="32"/>
      <c r="CW1106" s="32"/>
    </row>
    <row r="1107" spans="15:101" s="26" customFormat="1" x14ac:dyDescent="0.3">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c r="AZ1107" s="32"/>
      <c r="BA1107" s="32"/>
      <c r="BB1107" s="32"/>
      <c r="BC1107" s="32"/>
      <c r="BD1107" s="32"/>
      <c r="BE1107" s="32"/>
      <c r="BF1107" s="32"/>
      <c r="BG1107" s="32"/>
      <c r="BH1107" s="32"/>
      <c r="BI1107" s="32"/>
      <c r="BJ1107" s="32"/>
      <c r="BK1107" s="32"/>
      <c r="BL1107" s="32"/>
      <c r="BM1107" s="32"/>
      <c r="BN1107" s="32"/>
      <c r="BO1107" s="32"/>
      <c r="BP1107" s="32"/>
      <c r="BQ1107" s="32"/>
      <c r="BR1107" s="32"/>
      <c r="BS1107" s="32"/>
      <c r="BT1107" s="32"/>
      <c r="BU1107" s="32"/>
      <c r="BV1107" s="32"/>
      <c r="BW1107" s="32"/>
      <c r="BX1107" s="32"/>
      <c r="BY1107" s="32"/>
      <c r="BZ1107" s="32"/>
      <c r="CA1107" s="32"/>
      <c r="CB1107" s="32"/>
      <c r="CC1107" s="32"/>
      <c r="CD1107" s="32"/>
      <c r="CE1107" s="32"/>
      <c r="CF1107" s="32"/>
      <c r="CG1107" s="32"/>
      <c r="CH1107" s="32"/>
      <c r="CI1107" s="32"/>
      <c r="CJ1107" s="32"/>
      <c r="CK1107" s="32"/>
      <c r="CL1107" s="32"/>
      <c r="CM1107" s="32"/>
      <c r="CN1107" s="32"/>
      <c r="CO1107" s="32"/>
      <c r="CP1107" s="32"/>
      <c r="CQ1107" s="32"/>
      <c r="CR1107" s="32"/>
      <c r="CS1107" s="32"/>
      <c r="CT1107" s="32"/>
      <c r="CU1107" s="32"/>
      <c r="CV1107" s="32"/>
      <c r="CW1107" s="32"/>
    </row>
    <row r="1108" spans="15:101" s="26" customFormat="1" x14ac:dyDescent="0.3">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c r="AZ1108" s="32"/>
      <c r="BA1108" s="32"/>
      <c r="BB1108" s="32"/>
      <c r="BC1108" s="32"/>
      <c r="BD1108" s="32"/>
      <c r="BE1108" s="32"/>
      <c r="BF1108" s="32"/>
      <c r="BG1108" s="32"/>
      <c r="BH1108" s="32"/>
      <c r="BI1108" s="32"/>
      <c r="BJ1108" s="32"/>
      <c r="BK1108" s="32"/>
      <c r="BL1108" s="32"/>
      <c r="BM1108" s="32"/>
      <c r="BN1108" s="32"/>
      <c r="BO1108" s="32"/>
      <c r="BP1108" s="32"/>
      <c r="BQ1108" s="32"/>
      <c r="BR1108" s="32"/>
      <c r="BS1108" s="32"/>
      <c r="BT1108" s="32"/>
      <c r="BU1108" s="32"/>
      <c r="BV1108" s="32"/>
      <c r="BW1108" s="32"/>
      <c r="BX1108" s="32"/>
      <c r="BY1108" s="32"/>
      <c r="BZ1108" s="32"/>
      <c r="CA1108" s="32"/>
      <c r="CB1108" s="32"/>
      <c r="CC1108" s="32"/>
      <c r="CD1108" s="32"/>
      <c r="CE1108" s="32"/>
      <c r="CF1108" s="32"/>
      <c r="CG1108" s="32"/>
      <c r="CH1108" s="32"/>
      <c r="CI1108" s="32"/>
      <c r="CJ1108" s="32"/>
      <c r="CK1108" s="32"/>
      <c r="CL1108" s="32"/>
      <c r="CM1108" s="32"/>
      <c r="CN1108" s="32"/>
      <c r="CO1108" s="32"/>
      <c r="CP1108" s="32"/>
      <c r="CQ1108" s="32"/>
      <c r="CR1108" s="32"/>
      <c r="CS1108" s="32"/>
      <c r="CT1108" s="32"/>
      <c r="CU1108" s="32"/>
      <c r="CV1108" s="32"/>
      <c r="CW1108" s="32"/>
    </row>
    <row r="1109" spans="15:101" s="26" customFormat="1" x14ac:dyDescent="0.3">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c r="AZ1109" s="32"/>
      <c r="BA1109" s="32"/>
      <c r="BB1109" s="32"/>
      <c r="BC1109" s="32"/>
      <c r="BD1109" s="32"/>
      <c r="BE1109" s="32"/>
      <c r="BF1109" s="32"/>
      <c r="BG1109" s="32"/>
      <c r="BH1109" s="32"/>
      <c r="BI1109" s="32"/>
      <c r="BJ1109" s="32"/>
      <c r="BK1109" s="32"/>
      <c r="BL1109" s="32"/>
      <c r="BM1109" s="32"/>
      <c r="BN1109" s="32"/>
      <c r="BO1109" s="32"/>
      <c r="BP1109" s="32"/>
      <c r="BQ1109" s="32"/>
      <c r="BR1109" s="32"/>
      <c r="BS1109" s="32"/>
      <c r="BT1109" s="32"/>
      <c r="BU1109" s="32"/>
      <c r="BV1109" s="32"/>
      <c r="BW1109" s="32"/>
      <c r="BX1109" s="32"/>
      <c r="BY1109" s="32"/>
      <c r="BZ1109" s="32"/>
      <c r="CA1109" s="32"/>
      <c r="CB1109" s="32"/>
      <c r="CC1109" s="32"/>
      <c r="CD1109" s="32"/>
      <c r="CE1109" s="32"/>
      <c r="CF1109" s="32"/>
      <c r="CG1109" s="32"/>
      <c r="CH1109" s="32"/>
      <c r="CI1109" s="32"/>
      <c r="CJ1109" s="32"/>
      <c r="CK1109" s="32"/>
      <c r="CL1109" s="32"/>
      <c r="CM1109" s="32"/>
      <c r="CN1109" s="32"/>
      <c r="CO1109" s="32"/>
      <c r="CP1109" s="32"/>
      <c r="CQ1109" s="32"/>
      <c r="CR1109" s="32"/>
      <c r="CS1109" s="32"/>
      <c r="CT1109" s="32"/>
      <c r="CU1109" s="32"/>
      <c r="CV1109" s="32"/>
      <c r="CW1109" s="32"/>
    </row>
    <row r="1110" spans="15:101" s="26" customFormat="1" x14ac:dyDescent="0.3">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c r="AZ1110" s="32"/>
      <c r="BA1110" s="32"/>
      <c r="BB1110" s="32"/>
      <c r="BC1110" s="32"/>
      <c r="BD1110" s="32"/>
      <c r="BE1110" s="32"/>
      <c r="BF1110" s="32"/>
      <c r="BG1110" s="32"/>
      <c r="BH1110" s="32"/>
      <c r="BI1110" s="32"/>
      <c r="BJ1110" s="32"/>
      <c r="BK1110" s="32"/>
      <c r="BL1110" s="32"/>
      <c r="BM1110" s="32"/>
      <c r="BN1110" s="32"/>
      <c r="BO1110" s="32"/>
      <c r="BP1110" s="32"/>
      <c r="BQ1110" s="32"/>
      <c r="BR1110" s="32"/>
      <c r="BS1110" s="32"/>
      <c r="BT1110" s="32"/>
      <c r="BU1110" s="32"/>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row>
    <row r="1111" spans="15:101" s="26" customFormat="1" x14ac:dyDescent="0.3">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c r="AZ1111" s="32"/>
      <c r="BA1111" s="32"/>
      <c r="BB1111" s="32"/>
      <c r="BC1111" s="32"/>
      <c r="BD1111" s="32"/>
      <c r="BE1111" s="32"/>
      <c r="BF1111" s="32"/>
      <c r="BG1111" s="32"/>
      <c r="BH1111" s="32"/>
      <c r="BI1111" s="32"/>
      <c r="BJ1111" s="32"/>
      <c r="BK1111" s="32"/>
      <c r="BL1111" s="32"/>
      <c r="BM1111" s="32"/>
      <c r="BN1111" s="32"/>
      <c r="BO1111" s="32"/>
      <c r="BP1111" s="32"/>
      <c r="BQ1111" s="32"/>
      <c r="BR1111" s="32"/>
      <c r="BS1111" s="32"/>
      <c r="BT1111" s="32"/>
      <c r="BU1111" s="32"/>
      <c r="BV1111" s="32"/>
      <c r="BW1111" s="32"/>
      <c r="BX1111" s="32"/>
      <c r="BY1111" s="32"/>
      <c r="BZ1111" s="32"/>
      <c r="CA1111" s="32"/>
      <c r="CB1111" s="32"/>
      <c r="CC1111" s="32"/>
      <c r="CD1111" s="32"/>
      <c r="CE1111" s="32"/>
      <c r="CF1111" s="32"/>
      <c r="CG1111" s="32"/>
      <c r="CH1111" s="32"/>
      <c r="CI1111" s="32"/>
      <c r="CJ1111" s="32"/>
      <c r="CK1111" s="32"/>
      <c r="CL1111" s="32"/>
      <c r="CM1111" s="32"/>
      <c r="CN1111" s="32"/>
      <c r="CO1111" s="32"/>
      <c r="CP1111" s="32"/>
      <c r="CQ1111" s="32"/>
      <c r="CR1111" s="32"/>
      <c r="CS1111" s="32"/>
      <c r="CT1111" s="32"/>
      <c r="CU1111" s="32"/>
      <c r="CV1111" s="32"/>
      <c r="CW1111" s="32"/>
    </row>
    <row r="1112" spans="15:101" s="26" customFormat="1" x14ac:dyDescent="0.3">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c r="AZ1112" s="32"/>
      <c r="BA1112" s="32"/>
      <c r="BB1112" s="32"/>
      <c r="BC1112" s="32"/>
      <c r="BD1112" s="32"/>
      <c r="BE1112" s="32"/>
      <c r="BF1112" s="32"/>
      <c r="BG1112" s="32"/>
      <c r="BH1112" s="32"/>
      <c r="BI1112" s="32"/>
      <c r="BJ1112" s="32"/>
      <c r="BK1112" s="32"/>
      <c r="BL1112" s="32"/>
      <c r="BM1112" s="32"/>
      <c r="BN1112" s="32"/>
      <c r="BO1112" s="32"/>
      <c r="BP1112" s="32"/>
      <c r="BQ1112" s="32"/>
      <c r="BR1112" s="32"/>
      <c r="BS1112" s="32"/>
      <c r="BT1112" s="32"/>
      <c r="BU1112" s="32"/>
      <c r="BV1112" s="32"/>
      <c r="BW1112" s="32"/>
      <c r="BX1112" s="32"/>
      <c r="BY1112" s="32"/>
      <c r="BZ1112" s="32"/>
      <c r="CA1112" s="32"/>
      <c r="CB1112" s="32"/>
      <c r="CC1112" s="32"/>
      <c r="CD1112" s="32"/>
      <c r="CE1112" s="32"/>
      <c r="CF1112" s="32"/>
      <c r="CG1112" s="32"/>
      <c r="CH1112" s="32"/>
      <c r="CI1112" s="32"/>
      <c r="CJ1112" s="32"/>
      <c r="CK1112" s="32"/>
      <c r="CL1112" s="32"/>
      <c r="CM1112" s="32"/>
      <c r="CN1112" s="32"/>
      <c r="CO1112" s="32"/>
      <c r="CP1112" s="32"/>
      <c r="CQ1112" s="32"/>
      <c r="CR1112" s="32"/>
      <c r="CS1112" s="32"/>
      <c r="CT1112" s="32"/>
      <c r="CU1112" s="32"/>
      <c r="CV1112" s="32"/>
      <c r="CW1112" s="32"/>
    </row>
    <row r="1113" spans="15:101" s="26" customFormat="1" x14ac:dyDescent="0.3">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c r="AZ1113" s="32"/>
      <c r="BA1113" s="32"/>
      <c r="BB1113" s="32"/>
      <c r="BC1113" s="32"/>
      <c r="BD1113" s="32"/>
      <c r="BE1113" s="32"/>
      <c r="BF1113" s="32"/>
      <c r="BG1113" s="32"/>
      <c r="BH1113" s="32"/>
      <c r="BI1113" s="32"/>
      <c r="BJ1113" s="32"/>
      <c r="BK1113" s="32"/>
      <c r="BL1113" s="32"/>
      <c r="BM1113" s="32"/>
      <c r="BN1113" s="32"/>
      <c r="BO1113" s="32"/>
      <c r="BP1113" s="32"/>
      <c r="BQ1113" s="32"/>
      <c r="BR1113" s="32"/>
      <c r="BS1113" s="32"/>
      <c r="BT1113" s="32"/>
      <c r="BU1113" s="32"/>
      <c r="BV1113" s="32"/>
      <c r="BW1113" s="32"/>
      <c r="BX1113" s="32"/>
      <c r="BY1113" s="32"/>
      <c r="BZ1113" s="32"/>
      <c r="CA1113" s="32"/>
      <c r="CB1113" s="32"/>
      <c r="CC1113" s="32"/>
      <c r="CD1113" s="32"/>
      <c r="CE1113" s="32"/>
      <c r="CF1113" s="32"/>
      <c r="CG1113" s="32"/>
      <c r="CH1113" s="32"/>
      <c r="CI1113" s="32"/>
      <c r="CJ1113" s="32"/>
      <c r="CK1113" s="32"/>
      <c r="CL1113" s="32"/>
      <c r="CM1113" s="32"/>
      <c r="CN1113" s="32"/>
      <c r="CO1113" s="32"/>
      <c r="CP1113" s="32"/>
      <c r="CQ1113" s="32"/>
      <c r="CR1113" s="32"/>
      <c r="CS1113" s="32"/>
      <c r="CT1113" s="32"/>
      <c r="CU1113" s="32"/>
      <c r="CV1113" s="32"/>
      <c r="CW1113" s="32"/>
    </row>
    <row r="1114" spans="15:101" s="26" customFormat="1" x14ac:dyDescent="0.3">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c r="AZ1114" s="32"/>
      <c r="BA1114" s="32"/>
      <c r="BB1114" s="32"/>
      <c r="BC1114" s="32"/>
      <c r="BD1114" s="32"/>
      <c r="BE1114" s="32"/>
      <c r="BF1114" s="32"/>
      <c r="BG1114" s="32"/>
      <c r="BH1114" s="32"/>
      <c r="BI1114" s="32"/>
      <c r="BJ1114" s="32"/>
      <c r="BK1114" s="32"/>
      <c r="BL1114" s="32"/>
      <c r="BM1114" s="32"/>
      <c r="BN1114" s="32"/>
      <c r="BO1114" s="32"/>
      <c r="BP1114" s="32"/>
      <c r="BQ1114" s="32"/>
      <c r="BR1114" s="32"/>
      <c r="BS1114" s="32"/>
      <c r="BT1114" s="32"/>
      <c r="BU1114" s="32"/>
      <c r="BV1114" s="32"/>
      <c r="BW1114" s="32"/>
      <c r="BX1114" s="32"/>
      <c r="BY1114" s="32"/>
      <c r="BZ1114" s="32"/>
      <c r="CA1114" s="32"/>
      <c r="CB1114" s="32"/>
      <c r="CC1114" s="32"/>
      <c r="CD1114" s="32"/>
      <c r="CE1114" s="32"/>
      <c r="CF1114" s="32"/>
      <c r="CG1114" s="32"/>
      <c r="CH1114" s="32"/>
      <c r="CI1114" s="32"/>
      <c r="CJ1114" s="32"/>
      <c r="CK1114" s="32"/>
      <c r="CL1114" s="32"/>
      <c r="CM1114" s="32"/>
      <c r="CN1114" s="32"/>
      <c r="CO1114" s="32"/>
      <c r="CP1114" s="32"/>
      <c r="CQ1114" s="32"/>
      <c r="CR1114" s="32"/>
      <c r="CS1114" s="32"/>
      <c r="CT1114" s="32"/>
      <c r="CU1114" s="32"/>
      <c r="CV1114" s="32"/>
      <c r="CW1114" s="32"/>
    </row>
    <row r="1115" spans="15:101" s="26" customFormat="1" x14ac:dyDescent="0.3">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c r="AZ1115" s="32"/>
      <c r="BA1115" s="32"/>
      <c r="BB1115" s="32"/>
      <c r="BC1115" s="32"/>
      <c r="BD1115" s="32"/>
      <c r="BE1115" s="32"/>
      <c r="BF1115" s="32"/>
      <c r="BG1115" s="32"/>
      <c r="BH1115" s="32"/>
      <c r="BI1115" s="32"/>
      <c r="BJ1115" s="32"/>
      <c r="BK1115" s="32"/>
      <c r="BL1115" s="32"/>
      <c r="BM1115" s="32"/>
      <c r="BN1115" s="32"/>
      <c r="BO1115" s="32"/>
      <c r="BP1115" s="32"/>
      <c r="BQ1115" s="32"/>
      <c r="BR1115" s="32"/>
      <c r="BS1115" s="32"/>
      <c r="BT1115" s="32"/>
      <c r="BU1115" s="32"/>
      <c r="BV1115" s="32"/>
      <c r="BW1115" s="32"/>
      <c r="BX1115" s="32"/>
      <c r="BY1115" s="32"/>
      <c r="BZ1115" s="32"/>
      <c r="CA1115" s="32"/>
      <c r="CB1115" s="32"/>
      <c r="CC1115" s="32"/>
      <c r="CD1115" s="32"/>
      <c r="CE1115" s="32"/>
      <c r="CF1115" s="32"/>
      <c r="CG1115" s="32"/>
      <c r="CH1115" s="32"/>
      <c r="CI1115" s="32"/>
      <c r="CJ1115" s="32"/>
      <c r="CK1115" s="32"/>
      <c r="CL1115" s="32"/>
      <c r="CM1115" s="32"/>
      <c r="CN1115" s="32"/>
      <c r="CO1115" s="32"/>
      <c r="CP1115" s="32"/>
      <c r="CQ1115" s="32"/>
      <c r="CR1115" s="32"/>
      <c r="CS1115" s="32"/>
      <c r="CT1115" s="32"/>
      <c r="CU1115" s="32"/>
      <c r="CV1115" s="32"/>
      <c r="CW1115" s="32"/>
    </row>
    <row r="1116" spans="15:101" s="26" customFormat="1" x14ac:dyDescent="0.3">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c r="AZ1116" s="32"/>
      <c r="BA1116" s="32"/>
      <c r="BB1116" s="32"/>
      <c r="BC1116" s="32"/>
      <c r="BD1116" s="32"/>
      <c r="BE1116" s="32"/>
      <c r="BF1116" s="32"/>
      <c r="BG1116" s="32"/>
      <c r="BH1116" s="32"/>
      <c r="BI1116" s="32"/>
      <c r="BJ1116" s="32"/>
      <c r="BK1116" s="32"/>
      <c r="BL1116" s="32"/>
      <c r="BM1116" s="32"/>
      <c r="BN1116" s="32"/>
      <c r="BO1116" s="32"/>
      <c r="BP1116" s="32"/>
      <c r="BQ1116" s="32"/>
      <c r="BR1116" s="32"/>
      <c r="BS1116" s="32"/>
      <c r="BT1116" s="32"/>
      <c r="BU1116" s="32"/>
      <c r="BV1116" s="32"/>
      <c r="BW1116" s="32"/>
      <c r="BX1116" s="32"/>
      <c r="BY1116" s="32"/>
      <c r="BZ1116" s="32"/>
      <c r="CA1116" s="32"/>
      <c r="CB1116" s="32"/>
      <c r="CC1116" s="32"/>
      <c r="CD1116" s="32"/>
      <c r="CE1116" s="32"/>
      <c r="CF1116" s="32"/>
      <c r="CG1116" s="32"/>
      <c r="CH1116" s="32"/>
      <c r="CI1116" s="32"/>
      <c r="CJ1116" s="32"/>
      <c r="CK1116" s="32"/>
      <c r="CL1116" s="32"/>
      <c r="CM1116" s="32"/>
      <c r="CN1116" s="32"/>
      <c r="CO1116" s="32"/>
      <c r="CP1116" s="32"/>
      <c r="CQ1116" s="32"/>
      <c r="CR1116" s="32"/>
      <c r="CS1116" s="32"/>
      <c r="CT1116" s="32"/>
      <c r="CU1116" s="32"/>
      <c r="CV1116" s="32"/>
      <c r="CW1116" s="32"/>
    </row>
    <row r="1117" spans="15:101" s="26" customFormat="1" x14ac:dyDescent="0.3">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c r="AZ1117" s="32"/>
      <c r="BA1117" s="32"/>
      <c r="BB1117" s="32"/>
      <c r="BC1117" s="32"/>
      <c r="BD1117" s="32"/>
      <c r="BE1117" s="32"/>
      <c r="BF1117" s="32"/>
      <c r="BG1117" s="32"/>
      <c r="BH1117" s="32"/>
      <c r="BI1117" s="32"/>
      <c r="BJ1117" s="32"/>
      <c r="BK1117" s="32"/>
      <c r="BL1117" s="32"/>
      <c r="BM1117" s="32"/>
      <c r="BN1117" s="32"/>
      <c r="BO1117" s="32"/>
      <c r="BP1117" s="32"/>
      <c r="BQ1117" s="32"/>
      <c r="BR1117" s="32"/>
      <c r="BS1117" s="32"/>
      <c r="BT1117" s="32"/>
      <c r="BU1117" s="32"/>
      <c r="BV1117" s="32"/>
      <c r="BW1117" s="32"/>
      <c r="BX1117" s="32"/>
      <c r="BY1117" s="32"/>
      <c r="BZ1117" s="32"/>
      <c r="CA1117" s="32"/>
      <c r="CB1117" s="32"/>
      <c r="CC1117" s="32"/>
      <c r="CD1117" s="32"/>
      <c r="CE1117" s="32"/>
      <c r="CF1117" s="32"/>
      <c r="CG1117" s="32"/>
      <c r="CH1117" s="32"/>
      <c r="CI1117" s="32"/>
      <c r="CJ1117" s="32"/>
      <c r="CK1117" s="32"/>
      <c r="CL1117" s="32"/>
      <c r="CM1117" s="32"/>
      <c r="CN1117" s="32"/>
      <c r="CO1117" s="32"/>
      <c r="CP1117" s="32"/>
      <c r="CQ1117" s="32"/>
      <c r="CR1117" s="32"/>
      <c r="CS1117" s="32"/>
      <c r="CT1117" s="32"/>
      <c r="CU1117" s="32"/>
      <c r="CV1117" s="32"/>
      <c r="CW1117" s="32"/>
    </row>
    <row r="1118" spans="15:101" s="26" customFormat="1" x14ac:dyDescent="0.3">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c r="AZ1118" s="32"/>
      <c r="BA1118" s="32"/>
      <c r="BB1118" s="32"/>
      <c r="BC1118" s="32"/>
      <c r="BD1118" s="32"/>
      <c r="BE1118" s="32"/>
      <c r="BF1118" s="32"/>
      <c r="BG1118" s="32"/>
      <c r="BH1118" s="32"/>
      <c r="BI1118" s="32"/>
      <c r="BJ1118" s="32"/>
      <c r="BK1118" s="32"/>
      <c r="BL1118" s="32"/>
      <c r="BM1118" s="32"/>
      <c r="BN1118" s="32"/>
      <c r="BO1118" s="32"/>
      <c r="BP1118" s="32"/>
      <c r="BQ1118" s="32"/>
      <c r="BR1118" s="32"/>
      <c r="BS1118" s="32"/>
      <c r="BT1118" s="32"/>
      <c r="BU1118" s="32"/>
      <c r="BV1118" s="32"/>
      <c r="BW1118" s="32"/>
      <c r="BX1118" s="32"/>
      <c r="BY1118" s="32"/>
      <c r="BZ1118" s="32"/>
      <c r="CA1118" s="32"/>
      <c r="CB1118" s="32"/>
      <c r="CC1118" s="32"/>
      <c r="CD1118" s="32"/>
      <c r="CE1118" s="32"/>
      <c r="CF1118" s="32"/>
      <c r="CG1118" s="32"/>
      <c r="CH1118" s="32"/>
      <c r="CI1118" s="32"/>
      <c r="CJ1118" s="32"/>
      <c r="CK1118" s="32"/>
      <c r="CL1118" s="32"/>
      <c r="CM1118" s="32"/>
      <c r="CN1118" s="32"/>
      <c r="CO1118" s="32"/>
      <c r="CP1118" s="32"/>
      <c r="CQ1118" s="32"/>
      <c r="CR1118" s="32"/>
      <c r="CS1118" s="32"/>
      <c r="CT1118" s="32"/>
      <c r="CU1118" s="32"/>
      <c r="CV1118" s="32"/>
      <c r="CW1118" s="32"/>
    </row>
    <row r="1119" spans="15:101" s="26" customFormat="1" x14ac:dyDescent="0.3">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c r="AZ1119" s="32"/>
      <c r="BA1119" s="32"/>
      <c r="BB1119" s="32"/>
      <c r="BC1119" s="32"/>
      <c r="BD1119" s="32"/>
      <c r="BE1119" s="32"/>
      <c r="BF1119" s="32"/>
      <c r="BG1119" s="32"/>
      <c r="BH1119" s="32"/>
      <c r="BI1119" s="32"/>
      <c r="BJ1119" s="32"/>
      <c r="BK1119" s="32"/>
      <c r="BL1119" s="32"/>
      <c r="BM1119" s="32"/>
      <c r="BN1119" s="32"/>
      <c r="BO1119" s="32"/>
      <c r="BP1119" s="32"/>
      <c r="BQ1119" s="32"/>
      <c r="BR1119" s="32"/>
      <c r="BS1119" s="32"/>
      <c r="BT1119" s="32"/>
      <c r="BU1119" s="32"/>
      <c r="BV1119" s="32"/>
      <c r="BW1119" s="32"/>
      <c r="BX1119" s="32"/>
      <c r="BY1119" s="32"/>
      <c r="BZ1119" s="32"/>
      <c r="CA1119" s="32"/>
      <c r="CB1119" s="32"/>
      <c r="CC1119" s="32"/>
      <c r="CD1119" s="32"/>
      <c r="CE1119" s="32"/>
      <c r="CF1119" s="32"/>
      <c r="CG1119" s="32"/>
      <c r="CH1119" s="32"/>
      <c r="CI1119" s="32"/>
      <c r="CJ1119" s="32"/>
      <c r="CK1119" s="32"/>
      <c r="CL1119" s="32"/>
      <c r="CM1119" s="32"/>
      <c r="CN1119" s="32"/>
      <c r="CO1119" s="32"/>
      <c r="CP1119" s="32"/>
      <c r="CQ1119" s="32"/>
      <c r="CR1119" s="32"/>
      <c r="CS1119" s="32"/>
      <c r="CT1119" s="32"/>
      <c r="CU1119" s="32"/>
      <c r="CV1119" s="32"/>
      <c r="CW1119" s="32"/>
    </row>
    <row r="1120" spans="15:101" s="26" customFormat="1" x14ac:dyDescent="0.3">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c r="AZ1120" s="32"/>
      <c r="BA1120" s="32"/>
      <c r="BB1120" s="32"/>
      <c r="BC1120" s="32"/>
      <c r="BD1120" s="32"/>
      <c r="BE1120" s="32"/>
      <c r="BF1120" s="32"/>
      <c r="BG1120" s="32"/>
      <c r="BH1120" s="32"/>
      <c r="BI1120" s="32"/>
      <c r="BJ1120" s="32"/>
      <c r="BK1120" s="32"/>
      <c r="BL1120" s="32"/>
      <c r="BM1120" s="32"/>
      <c r="BN1120" s="32"/>
      <c r="BO1120" s="32"/>
      <c r="BP1120" s="32"/>
      <c r="BQ1120" s="32"/>
      <c r="BR1120" s="32"/>
      <c r="BS1120" s="32"/>
      <c r="BT1120" s="32"/>
      <c r="BU1120" s="32"/>
      <c r="BV1120" s="32"/>
      <c r="BW1120" s="32"/>
      <c r="BX1120" s="32"/>
      <c r="BY1120" s="32"/>
      <c r="BZ1120" s="32"/>
      <c r="CA1120" s="32"/>
      <c r="CB1120" s="32"/>
      <c r="CC1120" s="32"/>
      <c r="CD1120" s="32"/>
      <c r="CE1120" s="32"/>
      <c r="CF1120" s="32"/>
      <c r="CG1120" s="32"/>
      <c r="CH1120" s="32"/>
      <c r="CI1120" s="32"/>
      <c r="CJ1120" s="32"/>
      <c r="CK1120" s="32"/>
      <c r="CL1120" s="32"/>
      <c r="CM1120" s="32"/>
      <c r="CN1120" s="32"/>
      <c r="CO1120" s="32"/>
      <c r="CP1120" s="32"/>
      <c r="CQ1120" s="32"/>
      <c r="CR1120" s="32"/>
      <c r="CS1120" s="32"/>
      <c r="CT1120" s="32"/>
      <c r="CU1120" s="32"/>
      <c r="CV1120" s="32"/>
      <c r="CW1120" s="32"/>
    </row>
    <row r="1121" spans="15:101" s="26" customFormat="1" x14ac:dyDescent="0.3">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c r="AZ1121" s="32"/>
      <c r="BA1121" s="32"/>
      <c r="BB1121" s="32"/>
      <c r="BC1121" s="32"/>
      <c r="BD1121" s="32"/>
      <c r="BE1121" s="32"/>
      <c r="BF1121" s="32"/>
      <c r="BG1121" s="32"/>
      <c r="BH1121" s="32"/>
      <c r="BI1121" s="32"/>
      <c r="BJ1121" s="32"/>
      <c r="BK1121" s="32"/>
      <c r="BL1121" s="32"/>
      <c r="BM1121" s="32"/>
      <c r="BN1121" s="32"/>
      <c r="BO1121" s="32"/>
      <c r="BP1121" s="32"/>
      <c r="BQ1121" s="32"/>
      <c r="BR1121" s="32"/>
      <c r="BS1121" s="32"/>
      <c r="BT1121" s="32"/>
      <c r="BU1121" s="32"/>
      <c r="BV1121" s="32"/>
      <c r="BW1121" s="32"/>
      <c r="BX1121" s="32"/>
      <c r="BY1121" s="32"/>
      <c r="BZ1121" s="32"/>
      <c r="CA1121" s="32"/>
      <c r="CB1121" s="32"/>
      <c r="CC1121" s="32"/>
      <c r="CD1121" s="32"/>
      <c r="CE1121" s="32"/>
      <c r="CF1121" s="32"/>
      <c r="CG1121" s="32"/>
      <c r="CH1121" s="32"/>
      <c r="CI1121" s="32"/>
      <c r="CJ1121" s="32"/>
      <c r="CK1121" s="32"/>
      <c r="CL1121" s="32"/>
      <c r="CM1121" s="32"/>
      <c r="CN1121" s="32"/>
      <c r="CO1121" s="32"/>
      <c r="CP1121" s="32"/>
      <c r="CQ1121" s="32"/>
      <c r="CR1121" s="32"/>
      <c r="CS1121" s="32"/>
      <c r="CT1121" s="32"/>
      <c r="CU1121" s="32"/>
      <c r="CV1121" s="32"/>
      <c r="CW1121" s="32"/>
    </row>
    <row r="1122" spans="15:101" s="26" customFormat="1" x14ac:dyDescent="0.3">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c r="AZ1122" s="32"/>
      <c r="BA1122" s="32"/>
      <c r="BB1122" s="32"/>
      <c r="BC1122" s="32"/>
      <c r="BD1122" s="32"/>
      <c r="BE1122" s="32"/>
      <c r="BF1122" s="32"/>
      <c r="BG1122" s="32"/>
      <c r="BH1122" s="32"/>
      <c r="BI1122" s="32"/>
      <c r="BJ1122" s="32"/>
      <c r="BK1122" s="32"/>
      <c r="BL1122" s="32"/>
      <c r="BM1122" s="32"/>
      <c r="BN1122" s="32"/>
      <c r="BO1122" s="32"/>
      <c r="BP1122" s="32"/>
      <c r="BQ1122" s="32"/>
      <c r="BR1122" s="32"/>
      <c r="BS1122" s="32"/>
      <c r="BT1122" s="32"/>
      <c r="BU1122" s="32"/>
      <c r="BV1122" s="32"/>
      <c r="BW1122" s="32"/>
      <c r="BX1122" s="32"/>
      <c r="BY1122" s="32"/>
      <c r="BZ1122" s="32"/>
      <c r="CA1122" s="32"/>
      <c r="CB1122" s="32"/>
      <c r="CC1122" s="32"/>
      <c r="CD1122" s="32"/>
      <c r="CE1122" s="32"/>
      <c r="CF1122" s="32"/>
      <c r="CG1122" s="32"/>
      <c r="CH1122" s="32"/>
      <c r="CI1122" s="32"/>
      <c r="CJ1122" s="32"/>
      <c r="CK1122" s="32"/>
      <c r="CL1122" s="32"/>
      <c r="CM1122" s="32"/>
      <c r="CN1122" s="32"/>
      <c r="CO1122" s="32"/>
      <c r="CP1122" s="32"/>
      <c r="CQ1122" s="32"/>
      <c r="CR1122" s="32"/>
      <c r="CS1122" s="32"/>
      <c r="CT1122" s="32"/>
      <c r="CU1122" s="32"/>
      <c r="CV1122" s="32"/>
      <c r="CW1122" s="32"/>
    </row>
    <row r="1123" spans="15:101" s="26" customFormat="1" x14ac:dyDescent="0.3">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c r="AZ1123" s="32"/>
      <c r="BA1123" s="32"/>
      <c r="BB1123" s="32"/>
      <c r="BC1123" s="32"/>
      <c r="BD1123" s="32"/>
      <c r="BE1123" s="32"/>
      <c r="BF1123" s="32"/>
      <c r="BG1123" s="32"/>
      <c r="BH1123" s="32"/>
      <c r="BI1123" s="32"/>
      <c r="BJ1123" s="32"/>
      <c r="BK1123" s="32"/>
      <c r="BL1123" s="32"/>
      <c r="BM1123" s="32"/>
      <c r="BN1123" s="32"/>
      <c r="BO1123" s="32"/>
      <c r="BP1123" s="32"/>
      <c r="BQ1123" s="32"/>
      <c r="BR1123" s="32"/>
      <c r="BS1123" s="32"/>
      <c r="BT1123" s="32"/>
      <c r="BU1123" s="32"/>
      <c r="BV1123" s="32"/>
      <c r="BW1123" s="32"/>
      <c r="BX1123" s="32"/>
      <c r="BY1123" s="32"/>
      <c r="BZ1123" s="32"/>
      <c r="CA1123" s="32"/>
      <c r="CB1123" s="32"/>
      <c r="CC1123" s="32"/>
      <c r="CD1123" s="32"/>
      <c r="CE1123" s="32"/>
      <c r="CF1123" s="32"/>
      <c r="CG1123" s="32"/>
      <c r="CH1123" s="32"/>
      <c r="CI1123" s="32"/>
      <c r="CJ1123" s="32"/>
      <c r="CK1123" s="32"/>
      <c r="CL1123" s="32"/>
      <c r="CM1123" s="32"/>
      <c r="CN1123" s="32"/>
      <c r="CO1123" s="32"/>
      <c r="CP1123" s="32"/>
      <c r="CQ1123" s="32"/>
      <c r="CR1123" s="32"/>
      <c r="CS1123" s="32"/>
      <c r="CT1123" s="32"/>
      <c r="CU1123" s="32"/>
      <c r="CV1123" s="32"/>
      <c r="CW1123" s="32"/>
    </row>
    <row r="1124" spans="15:101" s="26" customFormat="1" x14ac:dyDescent="0.3">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c r="AZ1124" s="32"/>
      <c r="BA1124" s="32"/>
      <c r="BB1124" s="32"/>
      <c r="BC1124" s="32"/>
      <c r="BD1124" s="32"/>
      <c r="BE1124" s="32"/>
      <c r="BF1124" s="32"/>
      <c r="BG1124" s="32"/>
      <c r="BH1124" s="32"/>
      <c r="BI1124" s="32"/>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c r="CD1124" s="32"/>
      <c r="CE1124" s="32"/>
      <c r="CF1124" s="32"/>
      <c r="CG1124" s="32"/>
      <c r="CH1124" s="32"/>
      <c r="CI1124" s="32"/>
      <c r="CJ1124" s="32"/>
      <c r="CK1124" s="32"/>
      <c r="CL1124" s="32"/>
      <c r="CM1124" s="32"/>
      <c r="CN1124" s="32"/>
      <c r="CO1124" s="32"/>
      <c r="CP1124" s="32"/>
      <c r="CQ1124" s="32"/>
      <c r="CR1124" s="32"/>
      <c r="CS1124" s="32"/>
      <c r="CT1124" s="32"/>
      <c r="CU1124" s="32"/>
      <c r="CV1124" s="32"/>
      <c r="CW1124" s="32"/>
    </row>
    <row r="1125" spans="15:101" s="26" customFormat="1" x14ac:dyDescent="0.3">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c r="AZ1125" s="32"/>
      <c r="BA1125" s="32"/>
      <c r="BB1125" s="32"/>
      <c r="BC1125" s="32"/>
      <c r="BD1125" s="32"/>
      <c r="BE1125" s="32"/>
      <c r="BF1125" s="32"/>
      <c r="BG1125" s="32"/>
      <c r="BH1125" s="32"/>
      <c r="BI1125" s="32"/>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c r="CD1125" s="32"/>
      <c r="CE1125" s="32"/>
      <c r="CF1125" s="32"/>
      <c r="CG1125" s="32"/>
      <c r="CH1125" s="32"/>
      <c r="CI1125" s="32"/>
      <c r="CJ1125" s="32"/>
      <c r="CK1125" s="32"/>
      <c r="CL1125" s="32"/>
      <c r="CM1125" s="32"/>
      <c r="CN1125" s="32"/>
      <c r="CO1125" s="32"/>
      <c r="CP1125" s="32"/>
      <c r="CQ1125" s="32"/>
      <c r="CR1125" s="32"/>
      <c r="CS1125" s="32"/>
      <c r="CT1125" s="32"/>
      <c r="CU1125" s="32"/>
      <c r="CV1125" s="32"/>
      <c r="CW1125" s="32"/>
    </row>
    <row r="1126" spans="15:101" s="26" customFormat="1" x14ac:dyDescent="0.3">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c r="AZ1126" s="32"/>
      <c r="BA1126" s="32"/>
      <c r="BB1126" s="32"/>
      <c r="BC1126" s="32"/>
      <c r="BD1126" s="32"/>
      <c r="BE1126" s="32"/>
      <c r="BF1126" s="32"/>
      <c r="BG1126" s="32"/>
      <c r="BH1126" s="32"/>
      <c r="BI1126" s="32"/>
      <c r="BJ1126" s="32"/>
      <c r="BK1126" s="32"/>
      <c r="BL1126" s="32"/>
      <c r="BM1126" s="32"/>
      <c r="BN1126" s="32"/>
      <c r="BO1126" s="32"/>
      <c r="BP1126" s="32"/>
      <c r="BQ1126" s="32"/>
      <c r="BR1126" s="32"/>
      <c r="BS1126" s="32"/>
      <c r="BT1126" s="32"/>
      <c r="BU1126" s="32"/>
      <c r="BV1126" s="32"/>
      <c r="BW1126" s="32"/>
      <c r="BX1126" s="32"/>
      <c r="BY1126" s="32"/>
      <c r="BZ1126" s="32"/>
      <c r="CA1126" s="32"/>
      <c r="CB1126" s="32"/>
      <c r="CC1126" s="32"/>
      <c r="CD1126" s="32"/>
      <c r="CE1126" s="32"/>
      <c r="CF1126" s="32"/>
      <c r="CG1126" s="32"/>
      <c r="CH1126" s="32"/>
      <c r="CI1126" s="32"/>
      <c r="CJ1126" s="32"/>
      <c r="CK1126" s="32"/>
      <c r="CL1126" s="32"/>
      <c r="CM1126" s="32"/>
      <c r="CN1126" s="32"/>
      <c r="CO1126" s="32"/>
      <c r="CP1126" s="32"/>
      <c r="CQ1126" s="32"/>
      <c r="CR1126" s="32"/>
      <c r="CS1126" s="32"/>
      <c r="CT1126" s="32"/>
      <c r="CU1126" s="32"/>
      <c r="CV1126" s="32"/>
      <c r="CW1126" s="32"/>
    </row>
    <row r="1127" spans="15:101" s="26" customFormat="1" x14ac:dyDescent="0.3">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c r="AZ1127" s="32"/>
      <c r="BA1127" s="32"/>
      <c r="BB1127" s="32"/>
      <c r="BC1127" s="32"/>
      <c r="BD1127" s="32"/>
      <c r="BE1127" s="32"/>
      <c r="BF1127" s="32"/>
      <c r="BG1127" s="32"/>
      <c r="BH1127" s="32"/>
      <c r="BI1127" s="32"/>
      <c r="BJ1127" s="32"/>
      <c r="BK1127" s="32"/>
      <c r="BL1127" s="32"/>
      <c r="BM1127" s="32"/>
      <c r="BN1127" s="32"/>
      <c r="BO1127" s="32"/>
      <c r="BP1127" s="32"/>
      <c r="BQ1127" s="32"/>
      <c r="BR1127" s="32"/>
      <c r="BS1127" s="32"/>
      <c r="BT1127" s="32"/>
      <c r="BU1127" s="32"/>
      <c r="BV1127" s="32"/>
      <c r="BW1127" s="32"/>
      <c r="BX1127" s="32"/>
      <c r="BY1127" s="32"/>
      <c r="BZ1127" s="32"/>
      <c r="CA1127" s="32"/>
      <c r="CB1127" s="32"/>
      <c r="CC1127" s="32"/>
      <c r="CD1127" s="32"/>
      <c r="CE1127" s="32"/>
      <c r="CF1127" s="32"/>
      <c r="CG1127" s="32"/>
      <c r="CH1127" s="32"/>
      <c r="CI1127" s="32"/>
      <c r="CJ1127" s="32"/>
      <c r="CK1127" s="32"/>
      <c r="CL1127" s="32"/>
      <c r="CM1127" s="32"/>
      <c r="CN1127" s="32"/>
      <c r="CO1127" s="32"/>
      <c r="CP1127" s="32"/>
      <c r="CQ1127" s="32"/>
      <c r="CR1127" s="32"/>
      <c r="CS1127" s="32"/>
      <c r="CT1127" s="32"/>
      <c r="CU1127" s="32"/>
      <c r="CV1127" s="32"/>
      <c r="CW1127" s="32"/>
    </row>
    <row r="1128" spans="15:101" s="26" customFormat="1" x14ac:dyDescent="0.3">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c r="AZ1128" s="32"/>
      <c r="BA1128" s="32"/>
      <c r="BB1128" s="32"/>
      <c r="BC1128" s="32"/>
      <c r="BD1128" s="32"/>
      <c r="BE1128" s="32"/>
      <c r="BF1128" s="32"/>
      <c r="BG1128" s="32"/>
      <c r="BH1128" s="32"/>
      <c r="BI1128" s="32"/>
      <c r="BJ1128" s="32"/>
      <c r="BK1128" s="32"/>
      <c r="BL1128" s="32"/>
      <c r="BM1128" s="32"/>
      <c r="BN1128" s="32"/>
      <c r="BO1128" s="32"/>
      <c r="BP1128" s="32"/>
      <c r="BQ1128" s="32"/>
      <c r="BR1128" s="32"/>
      <c r="BS1128" s="32"/>
      <c r="BT1128" s="32"/>
      <c r="BU1128" s="32"/>
      <c r="BV1128" s="32"/>
      <c r="BW1128" s="32"/>
      <c r="BX1128" s="32"/>
      <c r="BY1128" s="32"/>
      <c r="BZ1128" s="32"/>
      <c r="CA1128" s="32"/>
      <c r="CB1128" s="32"/>
      <c r="CC1128" s="32"/>
      <c r="CD1128" s="32"/>
      <c r="CE1128" s="32"/>
      <c r="CF1128" s="32"/>
      <c r="CG1128" s="32"/>
      <c r="CH1128" s="32"/>
      <c r="CI1128" s="32"/>
      <c r="CJ1128" s="32"/>
      <c r="CK1128" s="32"/>
      <c r="CL1128" s="32"/>
      <c r="CM1128" s="32"/>
      <c r="CN1128" s="32"/>
      <c r="CO1128" s="32"/>
      <c r="CP1128" s="32"/>
      <c r="CQ1128" s="32"/>
      <c r="CR1128" s="32"/>
      <c r="CS1128" s="32"/>
      <c r="CT1128" s="32"/>
      <c r="CU1128" s="32"/>
      <c r="CV1128" s="32"/>
      <c r="CW1128" s="32"/>
    </row>
    <row r="1129" spans="15:101" s="26" customFormat="1" x14ac:dyDescent="0.3">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c r="AZ1129" s="32"/>
      <c r="BA1129" s="32"/>
      <c r="BB1129" s="32"/>
      <c r="BC1129" s="32"/>
      <c r="BD1129" s="32"/>
      <c r="BE1129" s="32"/>
      <c r="BF1129" s="32"/>
      <c r="BG1129" s="32"/>
      <c r="BH1129" s="32"/>
      <c r="BI1129" s="32"/>
      <c r="BJ1129" s="32"/>
      <c r="BK1129" s="32"/>
      <c r="BL1129" s="32"/>
      <c r="BM1129" s="32"/>
      <c r="BN1129" s="32"/>
      <c r="BO1129" s="32"/>
      <c r="BP1129" s="32"/>
      <c r="BQ1129" s="32"/>
      <c r="BR1129" s="32"/>
      <c r="BS1129" s="32"/>
      <c r="BT1129" s="32"/>
      <c r="BU1129" s="32"/>
      <c r="BV1129" s="32"/>
      <c r="BW1129" s="32"/>
      <c r="BX1129" s="32"/>
      <c r="BY1129" s="32"/>
      <c r="BZ1129" s="32"/>
      <c r="CA1129" s="32"/>
      <c r="CB1129" s="32"/>
      <c r="CC1129" s="32"/>
      <c r="CD1129" s="32"/>
      <c r="CE1129" s="32"/>
      <c r="CF1129" s="32"/>
      <c r="CG1129" s="32"/>
      <c r="CH1129" s="32"/>
      <c r="CI1129" s="32"/>
      <c r="CJ1129" s="32"/>
      <c r="CK1129" s="32"/>
      <c r="CL1129" s="32"/>
      <c r="CM1129" s="32"/>
      <c r="CN1129" s="32"/>
      <c r="CO1129" s="32"/>
      <c r="CP1129" s="32"/>
      <c r="CQ1129" s="32"/>
      <c r="CR1129" s="32"/>
      <c r="CS1129" s="32"/>
      <c r="CT1129" s="32"/>
      <c r="CU1129" s="32"/>
      <c r="CV1129" s="32"/>
      <c r="CW1129" s="32"/>
    </row>
    <row r="1130" spans="15:101" s="26" customFormat="1" x14ac:dyDescent="0.3">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c r="AZ1130" s="32"/>
      <c r="BA1130" s="32"/>
      <c r="BB1130" s="32"/>
      <c r="BC1130" s="32"/>
      <c r="BD1130" s="32"/>
      <c r="BE1130" s="32"/>
      <c r="BF1130" s="32"/>
      <c r="BG1130" s="32"/>
      <c r="BH1130" s="32"/>
      <c r="BI1130" s="32"/>
      <c r="BJ1130" s="32"/>
      <c r="BK1130" s="32"/>
      <c r="BL1130" s="32"/>
      <c r="BM1130" s="32"/>
      <c r="BN1130" s="32"/>
      <c r="BO1130" s="32"/>
      <c r="BP1130" s="32"/>
      <c r="BQ1130" s="32"/>
      <c r="BR1130" s="32"/>
      <c r="BS1130" s="32"/>
      <c r="BT1130" s="32"/>
      <c r="BU1130" s="32"/>
      <c r="BV1130" s="32"/>
      <c r="BW1130" s="32"/>
      <c r="BX1130" s="32"/>
      <c r="BY1130" s="32"/>
      <c r="BZ1130" s="32"/>
      <c r="CA1130" s="32"/>
      <c r="CB1130" s="32"/>
      <c r="CC1130" s="32"/>
      <c r="CD1130" s="32"/>
      <c r="CE1130" s="32"/>
      <c r="CF1130" s="32"/>
      <c r="CG1130" s="32"/>
      <c r="CH1130" s="32"/>
      <c r="CI1130" s="32"/>
      <c r="CJ1130" s="32"/>
      <c r="CK1130" s="32"/>
      <c r="CL1130" s="32"/>
      <c r="CM1130" s="32"/>
      <c r="CN1130" s="32"/>
      <c r="CO1130" s="32"/>
      <c r="CP1130" s="32"/>
      <c r="CQ1130" s="32"/>
      <c r="CR1130" s="32"/>
      <c r="CS1130" s="32"/>
      <c r="CT1130" s="32"/>
      <c r="CU1130" s="32"/>
      <c r="CV1130" s="32"/>
      <c r="CW1130" s="32"/>
    </row>
    <row r="1131" spans="15:101" s="26" customFormat="1" x14ac:dyDescent="0.3">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c r="AZ1131" s="32"/>
      <c r="BA1131" s="32"/>
      <c r="BB1131" s="32"/>
      <c r="BC1131" s="32"/>
      <c r="BD1131" s="32"/>
      <c r="BE1131" s="32"/>
      <c r="BF1131" s="32"/>
      <c r="BG1131" s="32"/>
      <c r="BH1131" s="32"/>
      <c r="BI1131" s="32"/>
      <c r="BJ1131" s="32"/>
      <c r="BK1131" s="32"/>
      <c r="BL1131" s="32"/>
      <c r="BM1131" s="32"/>
      <c r="BN1131" s="32"/>
      <c r="BO1131" s="32"/>
      <c r="BP1131" s="32"/>
      <c r="BQ1131" s="32"/>
      <c r="BR1131" s="32"/>
      <c r="BS1131" s="32"/>
      <c r="BT1131" s="32"/>
      <c r="BU1131" s="32"/>
      <c r="BV1131" s="32"/>
      <c r="BW1131" s="32"/>
      <c r="BX1131" s="32"/>
      <c r="BY1131" s="32"/>
      <c r="BZ1131" s="32"/>
      <c r="CA1131" s="32"/>
      <c r="CB1131" s="32"/>
      <c r="CC1131" s="32"/>
      <c r="CD1131" s="32"/>
      <c r="CE1131" s="32"/>
      <c r="CF1131" s="32"/>
      <c r="CG1131" s="32"/>
      <c r="CH1131" s="32"/>
      <c r="CI1131" s="32"/>
      <c r="CJ1131" s="32"/>
      <c r="CK1131" s="32"/>
      <c r="CL1131" s="32"/>
      <c r="CM1131" s="32"/>
      <c r="CN1131" s="32"/>
      <c r="CO1131" s="32"/>
      <c r="CP1131" s="32"/>
      <c r="CQ1131" s="32"/>
      <c r="CR1131" s="32"/>
      <c r="CS1131" s="32"/>
      <c r="CT1131" s="32"/>
      <c r="CU1131" s="32"/>
      <c r="CV1131" s="32"/>
      <c r="CW1131" s="32"/>
    </row>
    <row r="1132" spans="15:101" s="26" customFormat="1" x14ac:dyDescent="0.3">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c r="AZ1132" s="32"/>
      <c r="BA1132" s="32"/>
      <c r="BB1132" s="32"/>
      <c r="BC1132" s="32"/>
      <c r="BD1132" s="32"/>
      <c r="BE1132" s="32"/>
      <c r="BF1132" s="32"/>
      <c r="BG1132" s="32"/>
      <c r="BH1132" s="32"/>
      <c r="BI1132" s="32"/>
      <c r="BJ1132" s="32"/>
      <c r="BK1132" s="32"/>
      <c r="BL1132" s="32"/>
      <c r="BM1132" s="32"/>
      <c r="BN1132" s="32"/>
      <c r="BO1132" s="32"/>
      <c r="BP1132" s="32"/>
      <c r="BQ1132" s="32"/>
      <c r="BR1132" s="32"/>
      <c r="BS1132" s="32"/>
      <c r="BT1132" s="32"/>
      <c r="BU1132" s="32"/>
      <c r="BV1132" s="32"/>
      <c r="BW1132" s="32"/>
      <c r="BX1132" s="32"/>
      <c r="BY1132" s="32"/>
      <c r="BZ1132" s="32"/>
      <c r="CA1132" s="32"/>
      <c r="CB1132" s="32"/>
      <c r="CC1132" s="32"/>
      <c r="CD1132" s="32"/>
      <c r="CE1132" s="32"/>
      <c r="CF1132" s="32"/>
      <c r="CG1132" s="32"/>
      <c r="CH1132" s="32"/>
      <c r="CI1132" s="32"/>
      <c r="CJ1132" s="32"/>
      <c r="CK1132" s="32"/>
      <c r="CL1132" s="32"/>
      <c r="CM1132" s="32"/>
      <c r="CN1132" s="32"/>
      <c r="CO1132" s="32"/>
      <c r="CP1132" s="32"/>
      <c r="CQ1132" s="32"/>
      <c r="CR1132" s="32"/>
      <c r="CS1132" s="32"/>
      <c r="CT1132" s="32"/>
      <c r="CU1132" s="32"/>
      <c r="CV1132" s="32"/>
      <c r="CW1132" s="32"/>
    </row>
    <row r="1133" spans="15:101" s="26" customFormat="1" x14ac:dyDescent="0.3">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c r="AZ1133" s="32"/>
      <c r="BA1133" s="32"/>
      <c r="BB1133" s="32"/>
      <c r="BC1133" s="32"/>
      <c r="BD1133" s="32"/>
      <c r="BE1133" s="32"/>
      <c r="BF1133" s="32"/>
      <c r="BG1133" s="32"/>
      <c r="BH1133" s="32"/>
      <c r="BI1133" s="32"/>
      <c r="BJ1133" s="32"/>
      <c r="BK1133" s="32"/>
      <c r="BL1133" s="32"/>
      <c r="BM1133" s="32"/>
      <c r="BN1133" s="32"/>
      <c r="BO1133" s="32"/>
      <c r="BP1133" s="32"/>
      <c r="BQ1133" s="32"/>
      <c r="BR1133" s="32"/>
      <c r="BS1133" s="32"/>
      <c r="BT1133" s="32"/>
      <c r="BU1133" s="32"/>
      <c r="BV1133" s="32"/>
      <c r="BW1133" s="32"/>
      <c r="BX1133" s="32"/>
      <c r="BY1133" s="32"/>
      <c r="BZ1133" s="32"/>
      <c r="CA1133" s="32"/>
      <c r="CB1133" s="32"/>
      <c r="CC1133" s="32"/>
      <c r="CD1133" s="32"/>
      <c r="CE1133" s="32"/>
      <c r="CF1133" s="32"/>
      <c r="CG1133" s="32"/>
      <c r="CH1133" s="32"/>
      <c r="CI1133" s="32"/>
      <c r="CJ1133" s="32"/>
      <c r="CK1133" s="32"/>
      <c r="CL1133" s="32"/>
      <c r="CM1133" s="32"/>
      <c r="CN1133" s="32"/>
      <c r="CO1133" s="32"/>
      <c r="CP1133" s="32"/>
      <c r="CQ1133" s="32"/>
      <c r="CR1133" s="32"/>
      <c r="CS1133" s="32"/>
      <c r="CT1133" s="32"/>
      <c r="CU1133" s="32"/>
      <c r="CV1133" s="32"/>
      <c r="CW1133" s="32"/>
    </row>
    <row r="1134" spans="15:101" s="26" customFormat="1" x14ac:dyDescent="0.3">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c r="AZ1134" s="32"/>
      <c r="BA1134" s="32"/>
      <c r="BB1134" s="32"/>
      <c r="BC1134" s="32"/>
      <c r="BD1134" s="32"/>
      <c r="BE1134" s="32"/>
      <c r="BF1134" s="32"/>
      <c r="BG1134" s="32"/>
      <c r="BH1134" s="32"/>
      <c r="BI1134" s="32"/>
      <c r="BJ1134" s="32"/>
      <c r="BK1134" s="32"/>
      <c r="BL1134" s="32"/>
      <c r="BM1134" s="32"/>
      <c r="BN1134" s="32"/>
      <c r="BO1134" s="32"/>
      <c r="BP1134" s="32"/>
      <c r="BQ1134" s="32"/>
      <c r="BR1134" s="32"/>
      <c r="BS1134" s="32"/>
      <c r="BT1134" s="32"/>
      <c r="BU1134" s="32"/>
      <c r="BV1134" s="32"/>
      <c r="BW1134" s="32"/>
      <c r="BX1134" s="32"/>
      <c r="BY1134" s="32"/>
      <c r="BZ1134" s="32"/>
      <c r="CA1134" s="32"/>
      <c r="CB1134" s="32"/>
      <c r="CC1134" s="32"/>
      <c r="CD1134" s="32"/>
      <c r="CE1134" s="32"/>
      <c r="CF1134" s="32"/>
      <c r="CG1134" s="32"/>
      <c r="CH1134" s="32"/>
      <c r="CI1134" s="32"/>
      <c r="CJ1134" s="32"/>
      <c r="CK1134" s="32"/>
      <c r="CL1134" s="32"/>
      <c r="CM1134" s="32"/>
      <c r="CN1134" s="32"/>
      <c r="CO1134" s="32"/>
      <c r="CP1134" s="32"/>
      <c r="CQ1134" s="32"/>
      <c r="CR1134" s="32"/>
      <c r="CS1134" s="32"/>
      <c r="CT1134" s="32"/>
      <c r="CU1134" s="32"/>
      <c r="CV1134" s="32"/>
      <c r="CW1134" s="32"/>
    </row>
    <row r="1135" spans="15:101" s="26" customFormat="1" x14ac:dyDescent="0.3">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c r="AZ1135" s="32"/>
      <c r="BA1135" s="32"/>
      <c r="BB1135" s="32"/>
      <c r="BC1135" s="32"/>
      <c r="BD1135" s="32"/>
      <c r="BE1135" s="32"/>
      <c r="BF1135" s="32"/>
      <c r="BG1135" s="32"/>
      <c r="BH1135" s="32"/>
      <c r="BI1135" s="32"/>
      <c r="BJ1135" s="32"/>
      <c r="BK1135" s="32"/>
      <c r="BL1135" s="32"/>
      <c r="BM1135" s="32"/>
      <c r="BN1135" s="32"/>
      <c r="BO1135" s="32"/>
      <c r="BP1135" s="32"/>
      <c r="BQ1135" s="32"/>
      <c r="BR1135" s="32"/>
      <c r="BS1135" s="32"/>
      <c r="BT1135" s="32"/>
      <c r="BU1135" s="32"/>
      <c r="BV1135" s="32"/>
      <c r="BW1135" s="32"/>
      <c r="BX1135" s="32"/>
      <c r="BY1135" s="32"/>
      <c r="BZ1135" s="32"/>
      <c r="CA1135" s="32"/>
      <c r="CB1135" s="32"/>
      <c r="CC1135" s="32"/>
      <c r="CD1135" s="32"/>
      <c r="CE1135" s="32"/>
      <c r="CF1135" s="32"/>
      <c r="CG1135" s="32"/>
      <c r="CH1135" s="32"/>
      <c r="CI1135" s="32"/>
      <c r="CJ1135" s="32"/>
      <c r="CK1135" s="32"/>
      <c r="CL1135" s="32"/>
      <c r="CM1135" s="32"/>
      <c r="CN1135" s="32"/>
      <c r="CO1135" s="32"/>
      <c r="CP1135" s="32"/>
      <c r="CQ1135" s="32"/>
      <c r="CR1135" s="32"/>
      <c r="CS1135" s="32"/>
      <c r="CT1135" s="32"/>
      <c r="CU1135" s="32"/>
      <c r="CV1135" s="32"/>
      <c r="CW1135" s="32"/>
    </row>
    <row r="1136" spans="15:101" s="26" customFormat="1" x14ac:dyDescent="0.3">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c r="AZ1136" s="32"/>
      <c r="BA1136" s="32"/>
      <c r="BB1136" s="32"/>
      <c r="BC1136" s="32"/>
      <c r="BD1136" s="32"/>
      <c r="BE1136" s="32"/>
      <c r="BF1136" s="32"/>
      <c r="BG1136" s="32"/>
      <c r="BH1136" s="32"/>
      <c r="BI1136" s="32"/>
      <c r="BJ1136" s="32"/>
      <c r="BK1136" s="32"/>
      <c r="BL1136" s="32"/>
      <c r="BM1136" s="32"/>
      <c r="BN1136" s="32"/>
      <c r="BO1136" s="32"/>
      <c r="BP1136" s="32"/>
      <c r="BQ1136" s="32"/>
      <c r="BR1136" s="32"/>
      <c r="BS1136" s="32"/>
      <c r="BT1136" s="32"/>
      <c r="BU1136" s="32"/>
      <c r="BV1136" s="32"/>
      <c r="BW1136" s="32"/>
      <c r="BX1136" s="32"/>
      <c r="BY1136" s="32"/>
      <c r="BZ1136" s="32"/>
      <c r="CA1136" s="32"/>
      <c r="CB1136" s="32"/>
      <c r="CC1136" s="32"/>
      <c r="CD1136" s="32"/>
      <c r="CE1136" s="32"/>
      <c r="CF1136" s="32"/>
      <c r="CG1136" s="32"/>
      <c r="CH1136" s="32"/>
      <c r="CI1136" s="32"/>
      <c r="CJ1136" s="32"/>
      <c r="CK1136" s="32"/>
      <c r="CL1136" s="32"/>
      <c r="CM1136" s="32"/>
      <c r="CN1136" s="32"/>
      <c r="CO1136" s="32"/>
      <c r="CP1136" s="32"/>
      <c r="CQ1136" s="32"/>
      <c r="CR1136" s="32"/>
      <c r="CS1136" s="32"/>
      <c r="CT1136" s="32"/>
      <c r="CU1136" s="32"/>
      <c r="CV1136" s="32"/>
      <c r="CW1136" s="32"/>
    </row>
    <row r="1137" spans="15:101" s="26" customFormat="1" x14ac:dyDescent="0.3">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32"/>
      <c r="CF1137" s="32"/>
      <c r="CG1137" s="32"/>
      <c r="CH1137" s="32"/>
      <c r="CI1137" s="32"/>
      <c r="CJ1137" s="32"/>
      <c r="CK1137" s="32"/>
      <c r="CL1137" s="32"/>
      <c r="CM1137" s="32"/>
      <c r="CN1137" s="32"/>
      <c r="CO1137" s="32"/>
      <c r="CP1137" s="32"/>
      <c r="CQ1137" s="32"/>
      <c r="CR1137" s="32"/>
      <c r="CS1137" s="32"/>
      <c r="CT1137" s="32"/>
      <c r="CU1137" s="32"/>
      <c r="CV1137" s="32"/>
      <c r="CW1137" s="32"/>
    </row>
    <row r="1138" spans="15:101" s="26" customFormat="1" x14ac:dyDescent="0.3">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32"/>
      <c r="CF1138" s="32"/>
      <c r="CG1138" s="32"/>
      <c r="CH1138" s="32"/>
      <c r="CI1138" s="32"/>
      <c r="CJ1138" s="32"/>
      <c r="CK1138" s="32"/>
      <c r="CL1138" s="32"/>
      <c r="CM1138" s="32"/>
      <c r="CN1138" s="32"/>
      <c r="CO1138" s="32"/>
      <c r="CP1138" s="32"/>
      <c r="CQ1138" s="32"/>
      <c r="CR1138" s="32"/>
      <c r="CS1138" s="32"/>
      <c r="CT1138" s="32"/>
      <c r="CU1138" s="32"/>
      <c r="CV1138" s="32"/>
      <c r="CW1138" s="32"/>
    </row>
    <row r="1139" spans="15:101" s="26" customFormat="1" x14ac:dyDescent="0.3">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32"/>
      <c r="CF1139" s="32"/>
      <c r="CG1139" s="32"/>
      <c r="CH1139" s="32"/>
      <c r="CI1139" s="32"/>
      <c r="CJ1139" s="32"/>
      <c r="CK1139" s="32"/>
      <c r="CL1139" s="32"/>
      <c r="CM1139" s="32"/>
      <c r="CN1139" s="32"/>
      <c r="CO1139" s="32"/>
      <c r="CP1139" s="32"/>
      <c r="CQ1139" s="32"/>
      <c r="CR1139" s="32"/>
      <c r="CS1139" s="32"/>
      <c r="CT1139" s="32"/>
      <c r="CU1139" s="32"/>
      <c r="CV1139" s="32"/>
      <c r="CW1139" s="32"/>
    </row>
    <row r="1140" spans="15:101" s="26" customFormat="1" x14ac:dyDescent="0.3">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32"/>
      <c r="CF1140" s="32"/>
      <c r="CG1140" s="32"/>
      <c r="CH1140" s="32"/>
      <c r="CI1140" s="32"/>
      <c r="CJ1140" s="32"/>
      <c r="CK1140" s="32"/>
      <c r="CL1140" s="32"/>
      <c r="CM1140" s="32"/>
      <c r="CN1140" s="32"/>
      <c r="CO1140" s="32"/>
      <c r="CP1140" s="32"/>
      <c r="CQ1140" s="32"/>
      <c r="CR1140" s="32"/>
      <c r="CS1140" s="32"/>
      <c r="CT1140" s="32"/>
      <c r="CU1140" s="32"/>
      <c r="CV1140" s="32"/>
      <c r="CW1140" s="32"/>
    </row>
    <row r="1141" spans="15:101" s="26" customFormat="1" x14ac:dyDescent="0.3">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32"/>
      <c r="CF1141" s="32"/>
      <c r="CG1141" s="32"/>
      <c r="CH1141" s="32"/>
      <c r="CI1141" s="32"/>
      <c r="CJ1141" s="32"/>
      <c r="CK1141" s="32"/>
      <c r="CL1141" s="32"/>
      <c r="CM1141" s="32"/>
      <c r="CN1141" s="32"/>
      <c r="CO1141" s="32"/>
      <c r="CP1141" s="32"/>
      <c r="CQ1141" s="32"/>
      <c r="CR1141" s="32"/>
      <c r="CS1141" s="32"/>
      <c r="CT1141" s="32"/>
      <c r="CU1141" s="32"/>
      <c r="CV1141" s="32"/>
      <c r="CW1141" s="32"/>
    </row>
    <row r="1142" spans="15:101" s="26" customFormat="1" x14ac:dyDescent="0.3">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row>
    <row r="1143" spans="15:101" s="26" customFormat="1" x14ac:dyDescent="0.3">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row>
    <row r="1144" spans="15:101" s="26" customFormat="1" x14ac:dyDescent="0.3">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row>
    <row r="1145" spans="15:101" s="26" customFormat="1" x14ac:dyDescent="0.3">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row>
    <row r="1146" spans="15:101" s="26" customFormat="1" x14ac:dyDescent="0.3">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row>
    <row r="1147" spans="15:101" s="26" customFormat="1" x14ac:dyDescent="0.3">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row>
    <row r="1148" spans="15:101" s="26" customFormat="1" x14ac:dyDescent="0.3">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row>
    <row r="1149" spans="15:101" s="26" customFormat="1" x14ac:dyDescent="0.3">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row>
    <row r="1150" spans="15:101" s="26" customFormat="1" x14ac:dyDescent="0.3">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row>
    <row r="1151" spans="15:101" s="26" customFormat="1" x14ac:dyDescent="0.3">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32"/>
      <c r="CF1151" s="32"/>
      <c r="CG1151" s="32"/>
      <c r="CH1151" s="32"/>
      <c r="CI1151" s="32"/>
      <c r="CJ1151" s="32"/>
      <c r="CK1151" s="32"/>
      <c r="CL1151" s="32"/>
      <c r="CM1151" s="32"/>
      <c r="CN1151" s="32"/>
      <c r="CO1151" s="32"/>
      <c r="CP1151" s="32"/>
      <c r="CQ1151" s="32"/>
      <c r="CR1151" s="32"/>
      <c r="CS1151" s="32"/>
      <c r="CT1151" s="32"/>
      <c r="CU1151" s="32"/>
      <c r="CV1151" s="32"/>
      <c r="CW1151" s="32"/>
    </row>
    <row r="1152" spans="15:101" s="26" customFormat="1" x14ac:dyDescent="0.3">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32"/>
      <c r="CF1152" s="32"/>
      <c r="CG1152" s="32"/>
      <c r="CH1152" s="32"/>
      <c r="CI1152" s="32"/>
      <c r="CJ1152" s="32"/>
      <c r="CK1152" s="32"/>
      <c r="CL1152" s="32"/>
      <c r="CM1152" s="32"/>
      <c r="CN1152" s="32"/>
      <c r="CO1152" s="32"/>
      <c r="CP1152" s="32"/>
      <c r="CQ1152" s="32"/>
      <c r="CR1152" s="32"/>
      <c r="CS1152" s="32"/>
      <c r="CT1152" s="32"/>
      <c r="CU1152" s="32"/>
      <c r="CV1152" s="32"/>
      <c r="CW1152" s="32"/>
    </row>
    <row r="1153" spans="15:101" s="26" customFormat="1" x14ac:dyDescent="0.3">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32"/>
      <c r="CF1153" s="32"/>
      <c r="CG1153" s="32"/>
      <c r="CH1153" s="32"/>
      <c r="CI1153" s="32"/>
      <c r="CJ1153" s="32"/>
      <c r="CK1153" s="32"/>
      <c r="CL1153" s="32"/>
      <c r="CM1153" s="32"/>
      <c r="CN1153" s="32"/>
      <c r="CO1153" s="32"/>
      <c r="CP1153" s="32"/>
      <c r="CQ1153" s="32"/>
      <c r="CR1153" s="32"/>
      <c r="CS1153" s="32"/>
      <c r="CT1153" s="32"/>
      <c r="CU1153" s="32"/>
      <c r="CV1153" s="32"/>
      <c r="CW1153" s="32"/>
    </row>
    <row r="1154" spans="15:101" s="26" customFormat="1" x14ac:dyDescent="0.3">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32"/>
      <c r="CF1154" s="32"/>
      <c r="CG1154" s="32"/>
      <c r="CH1154" s="32"/>
      <c r="CI1154" s="32"/>
      <c r="CJ1154" s="32"/>
      <c r="CK1154" s="32"/>
      <c r="CL1154" s="32"/>
      <c r="CM1154" s="32"/>
      <c r="CN1154" s="32"/>
      <c r="CO1154" s="32"/>
      <c r="CP1154" s="32"/>
      <c r="CQ1154" s="32"/>
      <c r="CR1154" s="32"/>
      <c r="CS1154" s="32"/>
      <c r="CT1154" s="32"/>
      <c r="CU1154" s="32"/>
      <c r="CV1154" s="32"/>
      <c r="CW1154" s="32"/>
    </row>
    <row r="1155" spans="15:101" s="26" customFormat="1" x14ac:dyDescent="0.3">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32"/>
      <c r="CF1155" s="32"/>
      <c r="CG1155" s="32"/>
      <c r="CH1155" s="32"/>
      <c r="CI1155" s="32"/>
      <c r="CJ1155" s="32"/>
      <c r="CK1155" s="32"/>
      <c r="CL1155" s="32"/>
      <c r="CM1155" s="32"/>
      <c r="CN1155" s="32"/>
      <c r="CO1155" s="32"/>
      <c r="CP1155" s="32"/>
      <c r="CQ1155" s="32"/>
      <c r="CR1155" s="32"/>
      <c r="CS1155" s="32"/>
      <c r="CT1155" s="32"/>
      <c r="CU1155" s="32"/>
      <c r="CV1155" s="32"/>
      <c r="CW1155" s="32"/>
    </row>
    <row r="1156" spans="15:101" s="26" customFormat="1" x14ac:dyDescent="0.3">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32"/>
      <c r="CF1156" s="32"/>
      <c r="CG1156" s="32"/>
      <c r="CH1156" s="32"/>
      <c r="CI1156" s="32"/>
      <c r="CJ1156" s="32"/>
      <c r="CK1156" s="32"/>
      <c r="CL1156" s="32"/>
      <c r="CM1156" s="32"/>
      <c r="CN1156" s="32"/>
      <c r="CO1156" s="32"/>
      <c r="CP1156" s="32"/>
      <c r="CQ1156" s="32"/>
      <c r="CR1156" s="32"/>
      <c r="CS1156" s="32"/>
      <c r="CT1156" s="32"/>
      <c r="CU1156" s="32"/>
      <c r="CV1156" s="32"/>
      <c r="CW1156" s="32"/>
    </row>
    <row r="1157" spans="15:101" s="26" customFormat="1" x14ac:dyDescent="0.3">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c r="BL1157" s="32"/>
      <c r="BM1157" s="32"/>
      <c r="BN1157" s="32"/>
      <c r="BO1157" s="32"/>
      <c r="BP1157" s="32"/>
      <c r="BQ1157" s="32"/>
      <c r="BR1157" s="32"/>
      <c r="BS1157" s="32"/>
      <c r="BT1157" s="32"/>
      <c r="BU1157" s="32"/>
      <c r="BV1157" s="32"/>
      <c r="BW1157" s="32"/>
      <c r="BX1157" s="32"/>
      <c r="BY1157" s="32"/>
      <c r="BZ1157" s="32"/>
      <c r="CA1157" s="32"/>
      <c r="CB1157" s="32"/>
      <c r="CC1157" s="32"/>
      <c r="CD1157" s="32"/>
      <c r="CE1157" s="32"/>
      <c r="CF1157" s="32"/>
      <c r="CG1157" s="32"/>
      <c r="CH1157" s="32"/>
      <c r="CI1157" s="32"/>
      <c r="CJ1157" s="32"/>
      <c r="CK1157" s="32"/>
      <c r="CL1157" s="32"/>
      <c r="CM1157" s="32"/>
      <c r="CN1157" s="32"/>
      <c r="CO1157" s="32"/>
      <c r="CP1157" s="32"/>
      <c r="CQ1157" s="32"/>
      <c r="CR1157" s="32"/>
      <c r="CS1157" s="32"/>
      <c r="CT1157" s="32"/>
      <c r="CU1157" s="32"/>
      <c r="CV1157" s="32"/>
      <c r="CW1157" s="32"/>
    </row>
    <row r="1158" spans="15:101" s="26" customFormat="1" x14ac:dyDescent="0.3">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c r="BL1158" s="32"/>
      <c r="BM1158" s="32"/>
      <c r="BN1158" s="32"/>
      <c r="BO1158" s="32"/>
      <c r="BP1158" s="32"/>
      <c r="BQ1158" s="32"/>
      <c r="BR1158" s="32"/>
      <c r="BS1158" s="32"/>
      <c r="BT1158" s="32"/>
      <c r="BU1158" s="32"/>
      <c r="BV1158" s="32"/>
      <c r="BW1158" s="32"/>
      <c r="BX1158" s="32"/>
      <c r="BY1158" s="32"/>
      <c r="BZ1158" s="32"/>
      <c r="CA1158" s="32"/>
      <c r="CB1158" s="32"/>
      <c r="CC1158" s="32"/>
      <c r="CD1158" s="32"/>
      <c r="CE1158" s="32"/>
      <c r="CF1158" s="32"/>
      <c r="CG1158" s="32"/>
      <c r="CH1158" s="32"/>
      <c r="CI1158" s="32"/>
      <c r="CJ1158" s="32"/>
      <c r="CK1158" s="32"/>
      <c r="CL1158" s="32"/>
      <c r="CM1158" s="32"/>
      <c r="CN1158" s="32"/>
      <c r="CO1158" s="32"/>
      <c r="CP1158" s="32"/>
      <c r="CQ1158" s="32"/>
      <c r="CR1158" s="32"/>
      <c r="CS1158" s="32"/>
      <c r="CT1158" s="32"/>
      <c r="CU1158" s="32"/>
      <c r="CV1158" s="32"/>
      <c r="CW1158" s="32"/>
    </row>
    <row r="1159" spans="15:101" s="26" customFormat="1" x14ac:dyDescent="0.3">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c r="BL1159" s="32"/>
      <c r="BM1159" s="32"/>
      <c r="BN1159" s="32"/>
      <c r="BO1159" s="32"/>
      <c r="BP1159" s="32"/>
      <c r="BQ1159" s="32"/>
      <c r="BR1159" s="32"/>
      <c r="BS1159" s="32"/>
      <c r="BT1159" s="32"/>
      <c r="BU1159" s="32"/>
      <c r="BV1159" s="32"/>
      <c r="BW1159" s="32"/>
      <c r="BX1159" s="32"/>
      <c r="BY1159" s="32"/>
      <c r="BZ1159" s="32"/>
      <c r="CA1159" s="32"/>
      <c r="CB1159" s="32"/>
      <c r="CC1159" s="32"/>
      <c r="CD1159" s="32"/>
      <c r="CE1159" s="32"/>
      <c r="CF1159" s="32"/>
      <c r="CG1159" s="32"/>
      <c r="CH1159" s="32"/>
      <c r="CI1159" s="32"/>
      <c r="CJ1159" s="32"/>
      <c r="CK1159" s="32"/>
      <c r="CL1159" s="32"/>
      <c r="CM1159" s="32"/>
      <c r="CN1159" s="32"/>
      <c r="CO1159" s="32"/>
      <c r="CP1159" s="32"/>
      <c r="CQ1159" s="32"/>
      <c r="CR1159" s="32"/>
      <c r="CS1159" s="32"/>
      <c r="CT1159" s="32"/>
      <c r="CU1159" s="32"/>
      <c r="CV1159" s="32"/>
      <c r="CW1159" s="32"/>
    </row>
    <row r="1160" spans="15:101" s="26" customFormat="1" x14ac:dyDescent="0.3">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c r="BL1160" s="32"/>
      <c r="BM1160" s="32"/>
      <c r="BN1160" s="32"/>
      <c r="BO1160" s="32"/>
      <c r="BP1160" s="32"/>
      <c r="BQ1160" s="32"/>
      <c r="BR1160" s="32"/>
      <c r="BS1160" s="32"/>
      <c r="BT1160" s="32"/>
      <c r="BU1160" s="32"/>
      <c r="BV1160" s="32"/>
      <c r="BW1160" s="32"/>
      <c r="BX1160" s="32"/>
      <c r="BY1160" s="32"/>
      <c r="BZ1160" s="32"/>
      <c r="CA1160" s="32"/>
      <c r="CB1160" s="32"/>
      <c r="CC1160" s="32"/>
      <c r="CD1160" s="32"/>
      <c r="CE1160" s="32"/>
      <c r="CF1160" s="32"/>
      <c r="CG1160" s="32"/>
      <c r="CH1160" s="32"/>
      <c r="CI1160" s="32"/>
      <c r="CJ1160" s="32"/>
      <c r="CK1160" s="32"/>
      <c r="CL1160" s="32"/>
      <c r="CM1160" s="32"/>
      <c r="CN1160" s="32"/>
      <c r="CO1160" s="32"/>
      <c r="CP1160" s="32"/>
      <c r="CQ1160" s="32"/>
      <c r="CR1160" s="32"/>
      <c r="CS1160" s="32"/>
      <c r="CT1160" s="32"/>
      <c r="CU1160" s="32"/>
      <c r="CV1160" s="32"/>
      <c r="CW1160" s="32"/>
    </row>
    <row r="1161" spans="15:101" s="26" customFormat="1" x14ac:dyDescent="0.3">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c r="AZ1161" s="32"/>
      <c r="BA1161" s="32"/>
      <c r="BB1161" s="32"/>
      <c r="BC1161" s="32"/>
      <c r="BD1161" s="32"/>
      <c r="BE1161" s="32"/>
      <c r="BF1161" s="32"/>
      <c r="BG1161" s="32"/>
      <c r="BH1161" s="32"/>
      <c r="BI1161" s="32"/>
      <c r="BJ1161" s="32"/>
      <c r="BK1161" s="32"/>
      <c r="BL1161" s="32"/>
      <c r="BM1161" s="32"/>
      <c r="BN1161" s="32"/>
      <c r="BO1161" s="32"/>
      <c r="BP1161" s="32"/>
      <c r="BQ1161" s="32"/>
      <c r="BR1161" s="32"/>
      <c r="BS1161" s="32"/>
      <c r="BT1161" s="32"/>
      <c r="BU1161" s="32"/>
      <c r="BV1161" s="32"/>
      <c r="BW1161" s="32"/>
      <c r="BX1161" s="32"/>
      <c r="BY1161" s="32"/>
      <c r="BZ1161" s="32"/>
      <c r="CA1161" s="32"/>
      <c r="CB1161" s="32"/>
      <c r="CC1161" s="32"/>
      <c r="CD1161" s="32"/>
      <c r="CE1161" s="32"/>
      <c r="CF1161" s="32"/>
      <c r="CG1161" s="32"/>
      <c r="CH1161" s="32"/>
      <c r="CI1161" s="32"/>
      <c r="CJ1161" s="32"/>
      <c r="CK1161" s="32"/>
      <c r="CL1161" s="32"/>
      <c r="CM1161" s="32"/>
      <c r="CN1161" s="32"/>
      <c r="CO1161" s="32"/>
      <c r="CP1161" s="32"/>
      <c r="CQ1161" s="32"/>
      <c r="CR1161" s="32"/>
      <c r="CS1161" s="32"/>
      <c r="CT1161" s="32"/>
      <c r="CU1161" s="32"/>
      <c r="CV1161" s="32"/>
      <c r="CW1161" s="32"/>
    </row>
    <row r="1162" spans="15:101" s="26" customFormat="1" x14ac:dyDescent="0.3">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c r="AZ1162" s="32"/>
      <c r="BA1162" s="32"/>
      <c r="BB1162" s="32"/>
      <c r="BC1162" s="32"/>
      <c r="BD1162" s="32"/>
      <c r="BE1162" s="32"/>
      <c r="BF1162" s="32"/>
      <c r="BG1162" s="32"/>
      <c r="BH1162" s="32"/>
      <c r="BI1162" s="32"/>
      <c r="BJ1162" s="32"/>
      <c r="BK1162" s="32"/>
      <c r="BL1162" s="32"/>
      <c r="BM1162" s="32"/>
      <c r="BN1162" s="32"/>
      <c r="BO1162" s="32"/>
      <c r="BP1162" s="32"/>
      <c r="BQ1162" s="32"/>
      <c r="BR1162" s="32"/>
      <c r="BS1162" s="32"/>
      <c r="BT1162" s="32"/>
      <c r="BU1162" s="32"/>
      <c r="BV1162" s="32"/>
      <c r="BW1162" s="32"/>
      <c r="BX1162" s="32"/>
      <c r="BY1162" s="32"/>
      <c r="BZ1162" s="32"/>
      <c r="CA1162" s="32"/>
      <c r="CB1162" s="32"/>
      <c r="CC1162" s="32"/>
      <c r="CD1162" s="32"/>
      <c r="CE1162" s="32"/>
      <c r="CF1162" s="32"/>
      <c r="CG1162" s="32"/>
      <c r="CH1162" s="32"/>
      <c r="CI1162" s="32"/>
      <c r="CJ1162" s="32"/>
      <c r="CK1162" s="32"/>
      <c r="CL1162" s="32"/>
      <c r="CM1162" s="32"/>
      <c r="CN1162" s="32"/>
      <c r="CO1162" s="32"/>
      <c r="CP1162" s="32"/>
      <c r="CQ1162" s="32"/>
      <c r="CR1162" s="32"/>
      <c r="CS1162" s="32"/>
      <c r="CT1162" s="32"/>
      <c r="CU1162" s="32"/>
      <c r="CV1162" s="32"/>
      <c r="CW1162" s="32"/>
    </row>
    <row r="1163" spans="15:101" s="26" customFormat="1" x14ac:dyDescent="0.3">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c r="AZ1163" s="32"/>
      <c r="BA1163" s="32"/>
      <c r="BB1163" s="32"/>
      <c r="BC1163" s="32"/>
      <c r="BD1163" s="32"/>
      <c r="BE1163" s="32"/>
      <c r="BF1163" s="32"/>
      <c r="BG1163" s="32"/>
      <c r="BH1163" s="32"/>
      <c r="BI1163" s="32"/>
      <c r="BJ1163" s="32"/>
      <c r="BK1163" s="32"/>
      <c r="BL1163" s="32"/>
      <c r="BM1163" s="32"/>
      <c r="BN1163" s="32"/>
      <c r="BO1163" s="32"/>
      <c r="BP1163" s="32"/>
      <c r="BQ1163" s="32"/>
      <c r="BR1163" s="32"/>
      <c r="BS1163" s="32"/>
      <c r="BT1163" s="32"/>
      <c r="BU1163" s="32"/>
      <c r="BV1163" s="32"/>
      <c r="BW1163" s="32"/>
      <c r="BX1163" s="32"/>
      <c r="BY1163" s="32"/>
      <c r="BZ1163" s="32"/>
      <c r="CA1163" s="32"/>
      <c r="CB1163" s="32"/>
      <c r="CC1163" s="32"/>
      <c r="CD1163" s="32"/>
      <c r="CE1163" s="32"/>
      <c r="CF1163" s="32"/>
      <c r="CG1163" s="32"/>
      <c r="CH1163" s="32"/>
      <c r="CI1163" s="32"/>
      <c r="CJ1163" s="32"/>
      <c r="CK1163" s="32"/>
      <c r="CL1163" s="32"/>
      <c r="CM1163" s="32"/>
      <c r="CN1163" s="32"/>
      <c r="CO1163" s="32"/>
      <c r="CP1163" s="32"/>
      <c r="CQ1163" s="32"/>
      <c r="CR1163" s="32"/>
      <c r="CS1163" s="32"/>
      <c r="CT1163" s="32"/>
      <c r="CU1163" s="32"/>
      <c r="CV1163" s="32"/>
      <c r="CW1163" s="32"/>
    </row>
    <row r="1164" spans="15:101" s="26" customFormat="1" x14ac:dyDescent="0.3">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c r="AZ1164" s="32"/>
      <c r="BA1164" s="32"/>
      <c r="BB1164" s="32"/>
      <c r="BC1164" s="32"/>
      <c r="BD1164" s="32"/>
      <c r="BE1164" s="32"/>
      <c r="BF1164" s="32"/>
      <c r="BG1164" s="32"/>
      <c r="BH1164" s="32"/>
      <c r="BI1164" s="32"/>
      <c r="BJ1164" s="32"/>
      <c r="BK1164" s="32"/>
      <c r="BL1164" s="32"/>
      <c r="BM1164" s="32"/>
      <c r="BN1164" s="32"/>
      <c r="BO1164" s="32"/>
      <c r="BP1164" s="32"/>
      <c r="BQ1164" s="32"/>
      <c r="BR1164" s="32"/>
      <c r="BS1164" s="32"/>
      <c r="BT1164" s="32"/>
      <c r="BU1164" s="32"/>
      <c r="BV1164" s="32"/>
      <c r="BW1164" s="32"/>
      <c r="BX1164" s="32"/>
      <c r="BY1164" s="32"/>
      <c r="BZ1164" s="32"/>
      <c r="CA1164" s="32"/>
      <c r="CB1164" s="32"/>
      <c r="CC1164" s="32"/>
      <c r="CD1164" s="32"/>
      <c r="CE1164" s="32"/>
      <c r="CF1164" s="32"/>
      <c r="CG1164" s="32"/>
      <c r="CH1164" s="32"/>
      <c r="CI1164" s="32"/>
      <c r="CJ1164" s="32"/>
      <c r="CK1164" s="32"/>
      <c r="CL1164" s="32"/>
      <c r="CM1164" s="32"/>
      <c r="CN1164" s="32"/>
      <c r="CO1164" s="32"/>
      <c r="CP1164" s="32"/>
      <c r="CQ1164" s="32"/>
      <c r="CR1164" s="32"/>
      <c r="CS1164" s="32"/>
      <c r="CT1164" s="32"/>
      <c r="CU1164" s="32"/>
      <c r="CV1164" s="32"/>
      <c r="CW1164" s="32"/>
    </row>
    <row r="1165" spans="15:101" s="26" customFormat="1" x14ac:dyDescent="0.3">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c r="AZ1165" s="32"/>
      <c r="BA1165" s="32"/>
      <c r="BB1165" s="32"/>
      <c r="BC1165" s="32"/>
      <c r="BD1165" s="32"/>
      <c r="BE1165" s="32"/>
      <c r="BF1165" s="32"/>
      <c r="BG1165" s="32"/>
      <c r="BH1165" s="32"/>
      <c r="BI1165" s="32"/>
      <c r="BJ1165" s="32"/>
      <c r="BK1165" s="32"/>
      <c r="BL1165" s="32"/>
      <c r="BM1165" s="32"/>
      <c r="BN1165" s="32"/>
      <c r="BO1165" s="32"/>
      <c r="BP1165" s="32"/>
      <c r="BQ1165" s="32"/>
      <c r="BR1165" s="32"/>
      <c r="BS1165" s="32"/>
      <c r="BT1165" s="32"/>
      <c r="BU1165" s="32"/>
      <c r="BV1165" s="32"/>
      <c r="BW1165" s="32"/>
      <c r="BX1165" s="32"/>
      <c r="BY1165" s="32"/>
      <c r="BZ1165" s="32"/>
      <c r="CA1165" s="32"/>
      <c r="CB1165" s="32"/>
      <c r="CC1165" s="32"/>
      <c r="CD1165" s="32"/>
      <c r="CE1165" s="32"/>
      <c r="CF1165" s="32"/>
      <c r="CG1165" s="32"/>
      <c r="CH1165" s="32"/>
      <c r="CI1165" s="32"/>
      <c r="CJ1165" s="32"/>
      <c r="CK1165" s="32"/>
      <c r="CL1165" s="32"/>
      <c r="CM1165" s="32"/>
      <c r="CN1165" s="32"/>
      <c r="CO1165" s="32"/>
      <c r="CP1165" s="32"/>
      <c r="CQ1165" s="32"/>
      <c r="CR1165" s="32"/>
      <c r="CS1165" s="32"/>
      <c r="CT1165" s="32"/>
      <c r="CU1165" s="32"/>
      <c r="CV1165" s="32"/>
      <c r="CW1165" s="32"/>
    </row>
    <row r="1166" spans="15:101" s="26" customFormat="1" x14ac:dyDescent="0.3">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c r="AZ1166" s="32"/>
      <c r="BA1166" s="32"/>
      <c r="BB1166" s="32"/>
      <c r="BC1166" s="32"/>
      <c r="BD1166" s="32"/>
      <c r="BE1166" s="32"/>
      <c r="BF1166" s="32"/>
      <c r="BG1166" s="32"/>
      <c r="BH1166" s="32"/>
      <c r="BI1166" s="32"/>
      <c r="BJ1166" s="32"/>
      <c r="BK1166" s="32"/>
      <c r="BL1166" s="32"/>
      <c r="BM1166" s="32"/>
      <c r="BN1166" s="32"/>
      <c r="BO1166" s="32"/>
      <c r="BP1166" s="32"/>
      <c r="BQ1166" s="32"/>
      <c r="BR1166" s="32"/>
      <c r="BS1166" s="32"/>
      <c r="BT1166" s="32"/>
      <c r="BU1166" s="32"/>
      <c r="BV1166" s="32"/>
      <c r="BW1166" s="32"/>
      <c r="BX1166" s="32"/>
      <c r="BY1166" s="32"/>
      <c r="BZ1166" s="32"/>
      <c r="CA1166" s="32"/>
      <c r="CB1166" s="32"/>
      <c r="CC1166" s="32"/>
      <c r="CD1166" s="32"/>
      <c r="CE1166" s="32"/>
      <c r="CF1166" s="32"/>
      <c r="CG1166" s="32"/>
      <c r="CH1166" s="32"/>
      <c r="CI1166" s="32"/>
      <c r="CJ1166" s="32"/>
      <c r="CK1166" s="32"/>
      <c r="CL1166" s="32"/>
      <c r="CM1166" s="32"/>
      <c r="CN1166" s="32"/>
      <c r="CO1166" s="32"/>
      <c r="CP1166" s="32"/>
      <c r="CQ1166" s="32"/>
      <c r="CR1166" s="32"/>
      <c r="CS1166" s="32"/>
      <c r="CT1166" s="32"/>
      <c r="CU1166" s="32"/>
      <c r="CV1166" s="32"/>
      <c r="CW1166" s="32"/>
    </row>
    <row r="1167" spans="15:101" s="26" customFormat="1" x14ac:dyDescent="0.3">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c r="AZ1167" s="32"/>
      <c r="BA1167" s="32"/>
      <c r="BB1167" s="32"/>
      <c r="BC1167" s="32"/>
      <c r="BD1167" s="32"/>
      <c r="BE1167" s="32"/>
      <c r="BF1167" s="32"/>
      <c r="BG1167" s="32"/>
      <c r="BH1167" s="32"/>
      <c r="BI1167" s="32"/>
      <c r="BJ1167" s="32"/>
      <c r="BK1167" s="32"/>
      <c r="BL1167" s="32"/>
      <c r="BM1167" s="32"/>
      <c r="BN1167" s="32"/>
      <c r="BO1167" s="32"/>
      <c r="BP1167" s="32"/>
      <c r="BQ1167" s="32"/>
      <c r="BR1167" s="32"/>
      <c r="BS1167" s="32"/>
      <c r="BT1167" s="32"/>
      <c r="BU1167" s="32"/>
      <c r="BV1167" s="32"/>
      <c r="BW1167" s="32"/>
      <c r="BX1167" s="32"/>
      <c r="BY1167" s="32"/>
      <c r="BZ1167" s="32"/>
      <c r="CA1167" s="32"/>
      <c r="CB1167" s="32"/>
      <c r="CC1167" s="32"/>
      <c r="CD1167" s="32"/>
      <c r="CE1167" s="32"/>
      <c r="CF1167" s="32"/>
      <c r="CG1167" s="32"/>
      <c r="CH1167" s="32"/>
      <c r="CI1167" s="32"/>
      <c r="CJ1167" s="32"/>
      <c r="CK1167" s="32"/>
      <c r="CL1167" s="32"/>
      <c r="CM1167" s="32"/>
      <c r="CN1167" s="32"/>
      <c r="CO1167" s="32"/>
      <c r="CP1167" s="32"/>
      <c r="CQ1167" s="32"/>
      <c r="CR1167" s="32"/>
      <c r="CS1167" s="32"/>
      <c r="CT1167" s="32"/>
      <c r="CU1167" s="32"/>
      <c r="CV1167" s="32"/>
      <c r="CW1167" s="32"/>
    </row>
    <row r="1168" spans="15:101" s="26" customFormat="1" x14ac:dyDescent="0.3">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c r="AZ1168" s="32"/>
      <c r="BA1168" s="32"/>
      <c r="BB1168" s="32"/>
      <c r="BC1168" s="32"/>
      <c r="BD1168" s="32"/>
      <c r="BE1168" s="32"/>
      <c r="BF1168" s="32"/>
      <c r="BG1168" s="32"/>
      <c r="BH1168" s="32"/>
      <c r="BI1168" s="32"/>
      <c r="BJ1168" s="32"/>
      <c r="BK1168" s="32"/>
      <c r="BL1168" s="32"/>
      <c r="BM1168" s="32"/>
      <c r="BN1168" s="32"/>
      <c r="BO1168" s="32"/>
      <c r="BP1168" s="32"/>
      <c r="BQ1168" s="32"/>
      <c r="BR1168" s="32"/>
      <c r="BS1168" s="32"/>
      <c r="BT1168" s="32"/>
      <c r="BU1168" s="32"/>
      <c r="BV1168" s="32"/>
      <c r="BW1168" s="32"/>
      <c r="BX1168" s="32"/>
      <c r="BY1168" s="32"/>
      <c r="BZ1168" s="32"/>
      <c r="CA1168" s="32"/>
      <c r="CB1168" s="32"/>
      <c r="CC1168" s="32"/>
      <c r="CD1168" s="32"/>
      <c r="CE1168" s="32"/>
      <c r="CF1168" s="32"/>
      <c r="CG1168" s="32"/>
      <c r="CH1168" s="32"/>
      <c r="CI1168" s="32"/>
      <c r="CJ1168" s="32"/>
      <c r="CK1168" s="32"/>
      <c r="CL1168" s="32"/>
      <c r="CM1168" s="32"/>
      <c r="CN1168" s="32"/>
      <c r="CO1168" s="32"/>
      <c r="CP1168" s="32"/>
      <c r="CQ1168" s="32"/>
      <c r="CR1168" s="32"/>
      <c r="CS1168" s="32"/>
      <c r="CT1168" s="32"/>
      <c r="CU1168" s="32"/>
      <c r="CV1168" s="32"/>
      <c r="CW1168" s="32"/>
    </row>
    <row r="1169" spans="15:101" s="26" customFormat="1" x14ac:dyDescent="0.3">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c r="AZ1169" s="32"/>
      <c r="BA1169" s="32"/>
      <c r="BB1169" s="32"/>
      <c r="BC1169" s="32"/>
      <c r="BD1169" s="32"/>
      <c r="BE1169" s="32"/>
      <c r="BF1169" s="32"/>
      <c r="BG1169" s="32"/>
      <c r="BH1169" s="32"/>
      <c r="BI1169" s="32"/>
      <c r="BJ1169" s="32"/>
      <c r="BK1169" s="32"/>
      <c r="BL1169" s="32"/>
      <c r="BM1169" s="32"/>
      <c r="BN1169" s="32"/>
      <c r="BO1169" s="32"/>
      <c r="BP1169" s="32"/>
      <c r="BQ1169" s="32"/>
      <c r="BR1169" s="32"/>
      <c r="BS1169" s="32"/>
      <c r="BT1169" s="32"/>
      <c r="BU1169" s="32"/>
      <c r="BV1169" s="32"/>
      <c r="BW1169" s="32"/>
      <c r="BX1169" s="32"/>
      <c r="BY1169" s="32"/>
      <c r="BZ1169" s="32"/>
      <c r="CA1169" s="32"/>
      <c r="CB1169" s="32"/>
      <c r="CC1169" s="32"/>
      <c r="CD1169" s="32"/>
      <c r="CE1169" s="32"/>
      <c r="CF1169" s="32"/>
      <c r="CG1169" s="32"/>
      <c r="CH1169" s="32"/>
      <c r="CI1169" s="32"/>
      <c r="CJ1169" s="32"/>
      <c r="CK1169" s="32"/>
      <c r="CL1169" s="32"/>
      <c r="CM1169" s="32"/>
      <c r="CN1169" s="32"/>
      <c r="CO1169" s="32"/>
      <c r="CP1169" s="32"/>
      <c r="CQ1169" s="32"/>
      <c r="CR1169" s="32"/>
      <c r="CS1169" s="32"/>
      <c r="CT1169" s="32"/>
      <c r="CU1169" s="32"/>
      <c r="CV1169" s="32"/>
      <c r="CW1169" s="32"/>
    </row>
    <row r="1170" spans="15:101" s="26" customFormat="1" x14ac:dyDescent="0.3">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c r="AZ1170" s="32"/>
      <c r="BA1170" s="32"/>
      <c r="BB1170" s="32"/>
      <c r="BC1170" s="32"/>
      <c r="BD1170" s="32"/>
      <c r="BE1170" s="32"/>
      <c r="BF1170" s="32"/>
      <c r="BG1170" s="32"/>
      <c r="BH1170" s="32"/>
      <c r="BI1170" s="32"/>
      <c r="BJ1170" s="32"/>
      <c r="BK1170" s="32"/>
      <c r="BL1170" s="32"/>
      <c r="BM1170" s="32"/>
      <c r="BN1170" s="32"/>
      <c r="BO1170" s="32"/>
      <c r="BP1170" s="32"/>
      <c r="BQ1170" s="32"/>
      <c r="BR1170" s="32"/>
      <c r="BS1170" s="32"/>
      <c r="BT1170" s="32"/>
      <c r="BU1170" s="32"/>
      <c r="BV1170" s="32"/>
      <c r="BW1170" s="32"/>
      <c r="BX1170" s="32"/>
      <c r="BY1170" s="32"/>
      <c r="BZ1170" s="32"/>
      <c r="CA1170" s="32"/>
      <c r="CB1170" s="32"/>
      <c r="CC1170" s="32"/>
      <c r="CD1170" s="32"/>
      <c r="CE1170" s="32"/>
      <c r="CF1170" s="32"/>
      <c r="CG1170" s="32"/>
      <c r="CH1170" s="32"/>
      <c r="CI1170" s="32"/>
      <c r="CJ1170" s="32"/>
      <c r="CK1170" s="32"/>
      <c r="CL1170" s="32"/>
      <c r="CM1170" s="32"/>
      <c r="CN1170" s="32"/>
      <c r="CO1170" s="32"/>
      <c r="CP1170" s="32"/>
      <c r="CQ1170" s="32"/>
      <c r="CR1170" s="32"/>
      <c r="CS1170" s="32"/>
      <c r="CT1170" s="32"/>
      <c r="CU1170" s="32"/>
      <c r="CV1170" s="32"/>
      <c r="CW1170" s="32"/>
    </row>
    <row r="1171" spans="15:101" s="26" customFormat="1" x14ac:dyDescent="0.3">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c r="AZ1171" s="32"/>
      <c r="BA1171" s="32"/>
      <c r="BB1171" s="32"/>
      <c r="BC1171" s="32"/>
      <c r="BD1171" s="32"/>
      <c r="BE1171" s="32"/>
      <c r="BF1171" s="32"/>
      <c r="BG1171" s="32"/>
      <c r="BH1171" s="32"/>
      <c r="BI1171" s="32"/>
      <c r="BJ1171" s="32"/>
      <c r="BK1171" s="32"/>
      <c r="BL1171" s="32"/>
      <c r="BM1171" s="32"/>
      <c r="BN1171" s="32"/>
      <c r="BO1171" s="32"/>
      <c r="BP1171" s="32"/>
      <c r="BQ1171" s="32"/>
      <c r="BR1171" s="32"/>
      <c r="BS1171" s="32"/>
      <c r="BT1171" s="32"/>
      <c r="BU1171" s="32"/>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row>
    <row r="1172" spans="15:101" s="26" customFormat="1" x14ac:dyDescent="0.3">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c r="AZ1172" s="32"/>
      <c r="BA1172" s="32"/>
      <c r="BB1172" s="32"/>
      <c r="BC1172" s="32"/>
      <c r="BD1172" s="32"/>
      <c r="BE1172" s="32"/>
      <c r="BF1172" s="32"/>
      <c r="BG1172" s="32"/>
      <c r="BH1172" s="32"/>
      <c r="BI1172" s="32"/>
      <c r="BJ1172" s="32"/>
      <c r="BK1172" s="32"/>
      <c r="BL1172" s="32"/>
      <c r="BM1172" s="32"/>
      <c r="BN1172" s="32"/>
      <c r="BO1172" s="32"/>
      <c r="BP1172" s="32"/>
      <c r="BQ1172" s="32"/>
      <c r="BR1172" s="32"/>
      <c r="BS1172" s="32"/>
      <c r="BT1172" s="32"/>
      <c r="BU1172" s="32"/>
      <c r="BV1172" s="32"/>
      <c r="BW1172" s="32"/>
      <c r="BX1172" s="32"/>
      <c r="BY1172" s="32"/>
      <c r="BZ1172" s="32"/>
      <c r="CA1172" s="32"/>
      <c r="CB1172" s="32"/>
      <c r="CC1172" s="32"/>
      <c r="CD1172" s="32"/>
      <c r="CE1172" s="32"/>
      <c r="CF1172" s="32"/>
      <c r="CG1172" s="32"/>
      <c r="CH1172" s="32"/>
      <c r="CI1172" s="32"/>
      <c r="CJ1172" s="32"/>
      <c r="CK1172" s="32"/>
      <c r="CL1172" s="32"/>
      <c r="CM1172" s="32"/>
      <c r="CN1172" s="32"/>
      <c r="CO1172" s="32"/>
      <c r="CP1172" s="32"/>
      <c r="CQ1172" s="32"/>
      <c r="CR1172" s="32"/>
      <c r="CS1172" s="32"/>
      <c r="CT1172" s="32"/>
      <c r="CU1172" s="32"/>
      <c r="CV1172" s="32"/>
      <c r="CW1172" s="32"/>
    </row>
    <row r="1173" spans="15:101" s="26" customFormat="1" x14ac:dyDescent="0.3">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c r="AZ1173" s="32"/>
      <c r="BA1173" s="32"/>
      <c r="BB1173" s="32"/>
      <c r="BC1173" s="32"/>
      <c r="BD1173" s="32"/>
      <c r="BE1173" s="32"/>
      <c r="BF1173" s="32"/>
      <c r="BG1173" s="32"/>
      <c r="BH1173" s="32"/>
      <c r="BI1173" s="32"/>
      <c r="BJ1173" s="32"/>
      <c r="BK1173" s="32"/>
      <c r="BL1173" s="32"/>
      <c r="BM1173" s="32"/>
      <c r="BN1173" s="32"/>
      <c r="BO1173" s="32"/>
      <c r="BP1173" s="32"/>
      <c r="BQ1173" s="32"/>
      <c r="BR1173" s="32"/>
      <c r="BS1173" s="32"/>
      <c r="BT1173" s="32"/>
      <c r="BU1173" s="32"/>
      <c r="BV1173" s="32"/>
      <c r="BW1173" s="32"/>
      <c r="BX1173" s="32"/>
      <c r="BY1173" s="32"/>
      <c r="BZ1173" s="32"/>
      <c r="CA1173" s="32"/>
      <c r="CB1173" s="32"/>
      <c r="CC1173" s="32"/>
      <c r="CD1173" s="32"/>
      <c r="CE1173" s="32"/>
      <c r="CF1173" s="32"/>
      <c r="CG1173" s="32"/>
      <c r="CH1173" s="32"/>
      <c r="CI1173" s="32"/>
      <c r="CJ1173" s="32"/>
      <c r="CK1173" s="32"/>
      <c r="CL1173" s="32"/>
      <c r="CM1173" s="32"/>
      <c r="CN1173" s="32"/>
      <c r="CO1173" s="32"/>
      <c r="CP1173" s="32"/>
      <c r="CQ1173" s="32"/>
      <c r="CR1173" s="32"/>
      <c r="CS1173" s="32"/>
      <c r="CT1173" s="32"/>
      <c r="CU1173" s="32"/>
      <c r="CV1173" s="32"/>
      <c r="CW1173" s="32"/>
    </row>
    <row r="1174" spans="15:101" s="26" customFormat="1" x14ac:dyDescent="0.3">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c r="AZ1174" s="32"/>
      <c r="BA1174" s="32"/>
      <c r="BB1174" s="32"/>
      <c r="BC1174" s="32"/>
      <c r="BD1174" s="32"/>
      <c r="BE1174" s="32"/>
      <c r="BF1174" s="32"/>
      <c r="BG1174" s="32"/>
      <c r="BH1174" s="32"/>
      <c r="BI1174" s="32"/>
      <c r="BJ1174" s="32"/>
      <c r="BK1174" s="32"/>
      <c r="BL1174" s="32"/>
      <c r="BM1174" s="32"/>
      <c r="BN1174" s="32"/>
      <c r="BO1174" s="32"/>
      <c r="BP1174" s="32"/>
      <c r="BQ1174" s="32"/>
      <c r="BR1174" s="32"/>
      <c r="BS1174" s="32"/>
      <c r="BT1174" s="32"/>
      <c r="BU1174" s="32"/>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row>
    <row r="1175" spans="15:101" s="26" customFormat="1" x14ac:dyDescent="0.3">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c r="AZ1175" s="32"/>
      <c r="BA1175" s="32"/>
      <c r="BB1175" s="32"/>
      <c r="BC1175" s="32"/>
      <c r="BD1175" s="32"/>
      <c r="BE1175" s="32"/>
      <c r="BF1175" s="32"/>
      <c r="BG1175" s="32"/>
      <c r="BH1175" s="32"/>
      <c r="BI1175" s="32"/>
      <c r="BJ1175" s="32"/>
      <c r="BK1175" s="32"/>
      <c r="BL1175" s="32"/>
      <c r="BM1175" s="32"/>
      <c r="BN1175" s="32"/>
      <c r="BO1175" s="32"/>
      <c r="BP1175" s="32"/>
      <c r="BQ1175" s="32"/>
      <c r="BR1175" s="32"/>
      <c r="BS1175" s="32"/>
      <c r="BT1175" s="32"/>
      <c r="BU1175" s="32"/>
      <c r="BV1175" s="32"/>
      <c r="BW1175" s="32"/>
      <c r="BX1175" s="32"/>
      <c r="BY1175" s="32"/>
      <c r="BZ1175" s="32"/>
      <c r="CA1175" s="32"/>
      <c r="CB1175" s="32"/>
      <c r="CC1175" s="32"/>
      <c r="CD1175" s="32"/>
      <c r="CE1175" s="32"/>
      <c r="CF1175" s="32"/>
      <c r="CG1175" s="32"/>
      <c r="CH1175" s="32"/>
      <c r="CI1175" s="32"/>
      <c r="CJ1175" s="32"/>
      <c r="CK1175" s="32"/>
      <c r="CL1175" s="32"/>
      <c r="CM1175" s="32"/>
      <c r="CN1175" s="32"/>
      <c r="CO1175" s="32"/>
      <c r="CP1175" s="32"/>
      <c r="CQ1175" s="32"/>
      <c r="CR1175" s="32"/>
      <c r="CS1175" s="32"/>
      <c r="CT1175" s="32"/>
      <c r="CU1175" s="32"/>
      <c r="CV1175" s="32"/>
      <c r="CW1175" s="32"/>
    </row>
    <row r="1176" spans="15:101" s="26" customFormat="1" x14ac:dyDescent="0.3">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c r="AZ1176" s="32"/>
      <c r="BA1176" s="32"/>
      <c r="BB1176" s="32"/>
      <c r="BC1176" s="32"/>
      <c r="BD1176" s="32"/>
      <c r="BE1176" s="32"/>
      <c r="BF1176" s="32"/>
      <c r="BG1176" s="32"/>
      <c r="BH1176" s="32"/>
      <c r="BI1176" s="32"/>
      <c r="BJ1176" s="32"/>
      <c r="BK1176" s="32"/>
      <c r="BL1176" s="32"/>
      <c r="BM1176" s="32"/>
      <c r="BN1176" s="32"/>
      <c r="BO1176" s="32"/>
      <c r="BP1176" s="32"/>
      <c r="BQ1176" s="32"/>
      <c r="BR1176" s="32"/>
      <c r="BS1176" s="32"/>
      <c r="BT1176" s="32"/>
      <c r="BU1176" s="32"/>
      <c r="BV1176" s="32"/>
      <c r="BW1176" s="32"/>
      <c r="BX1176" s="32"/>
      <c r="BY1176" s="32"/>
      <c r="BZ1176" s="32"/>
      <c r="CA1176" s="32"/>
      <c r="CB1176" s="32"/>
      <c r="CC1176" s="32"/>
      <c r="CD1176" s="32"/>
      <c r="CE1176" s="32"/>
      <c r="CF1176" s="32"/>
      <c r="CG1176" s="32"/>
      <c r="CH1176" s="32"/>
      <c r="CI1176" s="32"/>
      <c r="CJ1176" s="32"/>
      <c r="CK1176" s="32"/>
      <c r="CL1176" s="32"/>
      <c r="CM1176" s="32"/>
      <c r="CN1176" s="32"/>
      <c r="CO1176" s="32"/>
      <c r="CP1176" s="32"/>
      <c r="CQ1176" s="32"/>
      <c r="CR1176" s="32"/>
      <c r="CS1176" s="32"/>
      <c r="CT1176" s="32"/>
      <c r="CU1176" s="32"/>
      <c r="CV1176" s="32"/>
      <c r="CW1176" s="32"/>
    </row>
    <row r="1177" spans="15:101" s="26" customFormat="1" x14ac:dyDescent="0.3">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c r="AZ1177" s="32"/>
      <c r="BA1177" s="32"/>
      <c r="BB1177" s="32"/>
      <c r="BC1177" s="32"/>
      <c r="BD1177" s="32"/>
      <c r="BE1177" s="32"/>
      <c r="BF1177" s="32"/>
      <c r="BG1177" s="32"/>
      <c r="BH1177" s="32"/>
      <c r="BI1177" s="32"/>
      <c r="BJ1177" s="32"/>
      <c r="BK1177" s="32"/>
      <c r="BL1177" s="32"/>
      <c r="BM1177" s="32"/>
      <c r="BN1177" s="32"/>
      <c r="BO1177" s="32"/>
      <c r="BP1177" s="32"/>
      <c r="BQ1177" s="32"/>
      <c r="BR1177" s="32"/>
      <c r="BS1177" s="32"/>
      <c r="BT1177" s="32"/>
      <c r="BU1177" s="32"/>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row>
    <row r="1178" spans="15:101" s="26" customFormat="1" x14ac:dyDescent="0.3">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c r="AZ1178" s="32"/>
      <c r="BA1178" s="32"/>
      <c r="BB1178" s="32"/>
      <c r="BC1178" s="32"/>
      <c r="BD1178" s="32"/>
      <c r="BE1178" s="32"/>
      <c r="BF1178" s="32"/>
      <c r="BG1178" s="32"/>
      <c r="BH1178" s="32"/>
      <c r="BI1178" s="32"/>
      <c r="BJ1178" s="32"/>
      <c r="BK1178" s="32"/>
      <c r="BL1178" s="32"/>
      <c r="BM1178" s="32"/>
      <c r="BN1178" s="32"/>
      <c r="BO1178" s="32"/>
      <c r="BP1178" s="32"/>
      <c r="BQ1178" s="32"/>
      <c r="BR1178" s="32"/>
      <c r="BS1178" s="32"/>
      <c r="BT1178" s="32"/>
      <c r="BU1178" s="32"/>
      <c r="BV1178" s="32"/>
      <c r="BW1178" s="32"/>
      <c r="BX1178" s="32"/>
      <c r="BY1178" s="32"/>
      <c r="BZ1178" s="32"/>
      <c r="CA1178" s="32"/>
      <c r="CB1178" s="32"/>
      <c r="CC1178" s="32"/>
      <c r="CD1178" s="32"/>
      <c r="CE1178" s="32"/>
      <c r="CF1178" s="32"/>
      <c r="CG1178" s="32"/>
      <c r="CH1178" s="32"/>
      <c r="CI1178" s="32"/>
      <c r="CJ1178" s="32"/>
      <c r="CK1178" s="32"/>
      <c r="CL1178" s="32"/>
      <c r="CM1178" s="32"/>
      <c r="CN1178" s="32"/>
      <c r="CO1178" s="32"/>
      <c r="CP1178" s="32"/>
      <c r="CQ1178" s="32"/>
      <c r="CR1178" s="32"/>
      <c r="CS1178" s="32"/>
      <c r="CT1178" s="32"/>
      <c r="CU1178" s="32"/>
      <c r="CV1178" s="32"/>
      <c r="CW1178" s="32"/>
    </row>
    <row r="1179" spans="15:101" s="26" customFormat="1" x14ac:dyDescent="0.3">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c r="AZ1179" s="32"/>
      <c r="BA1179" s="32"/>
      <c r="BB1179" s="32"/>
      <c r="BC1179" s="32"/>
      <c r="BD1179" s="32"/>
      <c r="BE1179" s="32"/>
      <c r="BF1179" s="32"/>
      <c r="BG1179" s="32"/>
      <c r="BH1179" s="32"/>
      <c r="BI1179" s="32"/>
      <c r="BJ1179" s="32"/>
      <c r="BK1179" s="32"/>
      <c r="BL1179" s="32"/>
      <c r="BM1179" s="32"/>
      <c r="BN1179" s="32"/>
      <c r="BO1179" s="32"/>
      <c r="BP1179" s="32"/>
      <c r="BQ1179" s="32"/>
      <c r="BR1179" s="32"/>
      <c r="BS1179" s="32"/>
      <c r="BT1179" s="32"/>
      <c r="BU1179" s="32"/>
      <c r="BV1179" s="32"/>
      <c r="BW1179" s="32"/>
      <c r="BX1179" s="32"/>
      <c r="BY1179" s="32"/>
      <c r="BZ1179" s="32"/>
      <c r="CA1179" s="32"/>
      <c r="CB1179" s="32"/>
      <c r="CC1179" s="32"/>
      <c r="CD1179" s="32"/>
      <c r="CE1179" s="32"/>
      <c r="CF1179" s="32"/>
      <c r="CG1179" s="32"/>
      <c r="CH1179" s="32"/>
      <c r="CI1179" s="32"/>
      <c r="CJ1179" s="32"/>
      <c r="CK1179" s="32"/>
      <c r="CL1179" s="32"/>
      <c r="CM1179" s="32"/>
      <c r="CN1179" s="32"/>
      <c r="CO1179" s="32"/>
      <c r="CP1179" s="32"/>
      <c r="CQ1179" s="32"/>
      <c r="CR1179" s="32"/>
      <c r="CS1179" s="32"/>
      <c r="CT1179" s="32"/>
      <c r="CU1179" s="32"/>
      <c r="CV1179" s="32"/>
      <c r="CW1179" s="32"/>
    </row>
    <row r="1180" spans="15:101" s="26" customFormat="1" x14ac:dyDescent="0.3">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c r="AZ1180" s="32"/>
      <c r="BA1180" s="32"/>
      <c r="BB1180" s="32"/>
      <c r="BC1180" s="32"/>
      <c r="BD1180" s="32"/>
      <c r="BE1180" s="32"/>
      <c r="BF1180" s="32"/>
      <c r="BG1180" s="32"/>
      <c r="BH1180" s="32"/>
      <c r="BI1180" s="32"/>
      <c r="BJ1180" s="32"/>
      <c r="BK1180" s="32"/>
      <c r="BL1180" s="32"/>
      <c r="BM1180" s="32"/>
      <c r="BN1180" s="32"/>
      <c r="BO1180" s="32"/>
      <c r="BP1180" s="32"/>
      <c r="BQ1180" s="32"/>
      <c r="BR1180" s="32"/>
      <c r="BS1180" s="32"/>
      <c r="BT1180" s="32"/>
      <c r="BU1180" s="32"/>
      <c r="BV1180" s="32"/>
      <c r="BW1180" s="32"/>
      <c r="BX1180" s="32"/>
      <c r="BY1180" s="32"/>
      <c r="BZ1180" s="32"/>
      <c r="CA1180" s="32"/>
      <c r="CB1180" s="32"/>
      <c r="CC1180" s="32"/>
      <c r="CD1180" s="32"/>
      <c r="CE1180" s="32"/>
      <c r="CF1180" s="32"/>
      <c r="CG1180" s="32"/>
      <c r="CH1180" s="32"/>
      <c r="CI1180" s="32"/>
      <c r="CJ1180" s="32"/>
      <c r="CK1180" s="32"/>
      <c r="CL1180" s="32"/>
      <c r="CM1180" s="32"/>
      <c r="CN1180" s="32"/>
      <c r="CO1180" s="32"/>
      <c r="CP1180" s="32"/>
      <c r="CQ1180" s="32"/>
      <c r="CR1180" s="32"/>
      <c r="CS1180" s="32"/>
      <c r="CT1180" s="32"/>
      <c r="CU1180" s="32"/>
      <c r="CV1180" s="32"/>
      <c r="CW1180" s="32"/>
    </row>
    <row r="1181" spans="15:101" s="26" customFormat="1" x14ac:dyDescent="0.3">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c r="AZ1181" s="32"/>
      <c r="BA1181" s="32"/>
      <c r="BB1181" s="32"/>
      <c r="BC1181" s="32"/>
      <c r="BD1181" s="32"/>
      <c r="BE1181" s="32"/>
      <c r="BF1181" s="32"/>
      <c r="BG1181" s="32"/>
      <c r="BH1181" s="32"/>
      <c r="BI1181" s="32"/>
      <c r="BJ1181" s="32"/>
      <c r="BK1181" s="32"/>
      <c r="BL1181" s="32"/>
      <c r="BM1181" s="32"/>
      <c r="BN1181" s="32"/>
      <c r="BO1181" s="32"/>
      <c r="BP1181" s="32"/>
      <c r="BQ1181" s="32"/>
      <c r="BR1181" s="32"/>
      <c r="BS1181" s="32"/>
      <c r="BT1181" s="32"/>
      <c r="BU1181" s="32"/>
      <c r="BV1181" s="32"/>
      <c r="BW1181" s="32"/>
      <c r="BX1181" s="32"/>
      <c r="BY1181" s="32"/>
      <c r="BZ1181" s="32"/>
      <c r="CA1181" s="32"/>
      <c r="CB1181" s="32"/>
      <c r="CC1181" s="32"/>
      <c r="CD1181" s="32"/>
      <c r="CE1181" s="32"/>
      <c r="CF1181" s="32"/>
      <c r="CG1181" s="32"/>
      <c r="CH1181" s="32"/>
      <c r="CI1181" s="32"/>
      <c r="CJ1181" s="32"/>
      <c r="CK1181" s="32"/>
      <c r="CL1181" s="32"/>
      <c r="CM1181" s="32"/>
      <c r="CN1181" s="32"/>
      <c r="CO1181" s="32"/>
      <c r="CP1181" s="32"/>
      <c r="CQ1181" s="32"/>
      <c r="CR1181" s="32"/>
      <c r="CS1181" s="32"/>
      <c r="CT1181" s="32"/>
      <c r="CU1181" s="32"/>
      <c r="CV1181" s="32"/>
      <c r="CW1181" s="32"/>
    </row>
    <row r="1182" spans="15:101" s="26" customFormat="1" x14ac:dyDescent="0.3">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c r="AZ1182" s="32"/>
      <c r="BA1182" s="32"/>
      <c r="BB1182" s="32"/>
      <c r="BC1182" s="32"/>
      <c r="BD1182" s="32"/>
      <c r="BE1182" s="32"/>
      <c r="BF1182" s="32"/>
      <c r="BG1182" s="32"/>
      <c r="BH1182" s="32"/>
      <c r="BI1182" s="32"/>
      <c r="BJ1182" s="32"/>
      <c r="BK1182" s="32"/>
      <c r="BL1182" s="32"/>
      <c r="BM1182" s="32"/>
      <c r="BN1182" s="32"/>
      <c r="BO1182" s="32"/>
      <c r="BP1182" s="32"/>
      <c r="BQ1182" s="32"/>
      <c r="BR1182" s="32"/>
      <c r="BS1182" s="32"/>
      <c r="BT1182" s="32"/>
      <c r="BU1182" s="32"/>
      <c r="BV1182" s="32"/>
      <c r="BW1182" s="32"/>
      <c r="BX1182" s="32"/>
      <c r="BY1182" s="32"/>
      <c r="BZ1182" s="32"/>
      <c r="CA1182" s="32"/>
      <c r="CB1182" s="32"/>
      <c r="CC1182" s="32"/>
      <c r="CD1182" s="32"/>
      <c r="CE1182" s="32"/>
      <c r="CF1182" s="32"/>
      <c r="CG1182" s="32"/>
      <c r="CH1182" s="32"/>
      <c r="CI1182" s="32"/>
      <c r="CJ1182" s="32"/>
      <c r="CK1182" s="32"/>
      <c r="CL1182" s="32"/>
      <c r="CM1182" s="32"/>
      <c r="CN1182" s="32"/>
      <c r="CO1182" s="32"/>
      <c r="CP1182" s="32"/>
      <c r="CQ1182" s="32"/>
      <c r="CR1182" s="32"/>
      <c r="CS1182" s="32"/>
      <c r="CT1182" s="32"/>
      <c r="CU1182" s="32"/>
      <c r="CV1182" s="32"/>
      <c r="CW1182" s="32"/>
    </row>
    <row r="1183" spans="15:101" s="26" customFormat="1" x14ac:dyDescent="0.3">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c r="AZ1183" s="32"/>
      <c r="BA1183" s="32"/>
      <c r="BB1183" s="32"/>
      <c r="BC1183" s="32"/>
      <c r="BD1183" s="32"/>
      <c r="BE1183" s="32"/>
      <c r="BF1183" s="32"/>
      <c r="BG1183" s="32"/>
      <c r="BH1183" s="32"/>
      <c r="BI1183" s="32"/>
      <c r="BJ1183" s="32"/>
      <c r="BK1183" s="32"/>
      <c r="BL1183" s="32"/>
      <c r="BM1183" s="32"/>
      <c r="BN1183" s="32"/>
      <c r="BO1183" s="32"/>
      <c r="BP1183" s="32"/>
      <c r="BQ1183" s="32"/>
      <c r="BR1183" s="32"/>
      <c r="BS1183" s="32"/>
      <c r="BT1183" s="32"/>
      <c r="BU1183" s="32"/>
      <c r="BV1183" s="32"/>
      <c r="BW1183" s="32"/>
      <c r="BX1183" s="32"/>
      <c r="BY1183" s="32"/>
      <c r="BZ1183" s="32"/>
      <c r="CA1183" s="32"/>
      <c r="CB1183" s="32"/>
      <c r="CC1183" s="32"/>
      <c r="CD1183" s="32"/>
      <c r="CE1183" s="32"/>
      <c r="CF1183" s="32"/>
      <c r="CG1183" s="32"/>
      <c r="CH1183" s="32"/>
      <c r="CI1183" s="32"/>
      <c r="CJ1183" s="32"/>
      <c r="CK1183" s="32"/>
      <c r="CL1183" s="32"/>
      <c r="CM1183" s="32"/>
      <c r="CN1183" s="32"/>
      <c r="CO1183" s="32"/>
      <c r="CP1183" s="32"/>
      <c r="CQ1183" s="32"/>
      <c r="CR1183" s="32"/>
      <c r="CS1183" s="32"/>
      <c r="CT1183" s="32"/>
      <c r="CU1183" s="32"/>
      <c r="CV1183" s="32"/>
      <c r="CW1183" s="32"/>
    </row>
    <row r="1184" spans="15:101" s="26" customFormat="1" x14ac:dyDescent="0.3">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c r="AZ1184" s="32"/>
      <c r="BA1184" s="32"/>
      <c r="BB1184" s="32"/>
      <c r="BC1184" s="32"/>
      <c r="BD1184" s="32"/>
      <c r="BE1184" s="32"/>
      <c r="BF1184" s="32"/>
      <c r="BG1184" s="32"/>
      <c r="BH1184" s="32"/>
      <c r="BI1184" s="32"/>
      <c r="BJ1184" s="32"/>
      <c r="BK1184" s="32"/>
      <c r="BL1184" s="32"/>
      <c r="BM1184" s="32"/>
      <c r="BN1184" s="32"/>
      <c r="BO1184" s="32"/>
      <c r="BP1184" s="32"/>
      <c r="BQ1184" s="32"/>
      <c r="BR1184" s="32"/>
      <c r="BS1184" s="32"/>
      <c r="BT1184" s="32"/>
      <c r="BU1184" s="32"/>
      <c r="BV1184" s="32"/>
      <c r="BW1184" s="32"/>
      <c r="BX1184" s="32"/>
      <c r="BY1184" s="32"/>
      <c r="BZ1184" s="32"/>
      <c r="CA1184" s="32"/>
      <c r="CB1184" s="32"/>
      <c r="CC1184" s="32"/>
      <c r="CD1184" s="32"/>
      <c r="CE1184" s="32"/>
      <c r="CF1184" s="32"/>
      <c r="CG1184" s="32"/>
      <c r="CH1184" s="32"/>
      <c r="CI1184" s="32"/>
      <c r="CJ1184" s="32"/>
      <c r="CK1184" s="32"/>
      <c r="CL1184" s="32"/>
      <c r="CM1184" s="32"/>
      <c r="CN1184" s="32"/>
      <c r="CO1184" s="32"/>
      <c r="CP1184" s="32"/>
      <c r="CQ1184" s="32"/>
      <c r="CR1184" s="32"/>
      <c r="CS1184" s="32"/>
      <c r="CT1184" s="32"/>
      <c r="CU1184" s="32"/>
      <c r="CV1184" s="32"/>
      <c r="CW1184" s="32"/>
    </row>
    <row r="1185" spans="15:101" s="26" customFormat="1" x14ac:dyDescent="0.3">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c r="AZ1185" s="32"/>
      <c r="BA1185" s="32"/>
      <c r="BB1185" s="32"/>
      <c r="BC1185" s="32"/>
      <c r="BD1185" s="32"/>
      <c r="BE1185" s="32"/>
      <c r="BF1185" s="32"/>
      <c r="BG1185" s="32"/>
      <c r="BH1185" s="32"/>
      <c r="BI1185" s="32"/>
      <c r="BJ1185" s="32"/>
      <c r="BK1185" s="32"/>
      <c r="BL1185" s="32"/>
      <c r="BM1185" s="32"/>
      <c r="BN1185" s="32"/>
      <c r="BO1185" s="32"/>
      <c r="BP1185" s="32"/>
      <c r="BQ1185" s="32"/>
      <c r="BR1185" s="32"/>
      <c r="BS1185" s="32"/>
      <c r="BT1185" s="32"/>
      <c r="BU1185" s="32"/>
      <c r="BV1185" s="32"/>
      <c r="BW1185" s="32"/>
      <c r="BX1185" s="32"/>
      <c r="BY1185" s="32"/>
      <c r="BZ1185" s="32"/>
      <c r="CA1185" s="32"/>
      <c r="CB1185" s="32"/>
      <c r="CC1185" s="32"/>
      <c r="CD1185" s="32"/>
      <c r="CE1185" s="32"/>
      <c r="CF1185" s="32"/>
      <c r="CG1185" s="32"/>
      <c r="CH1185" s="32"/>
      <c r="CI1185" s="32"/>
      <c r="CJ1185" s="32"/>
      <c r="CK1185" s="32"/>
      <c r="CL1185" s="32"/>
      <c r="CM1185" s="32"/>
      <c r="CN1185" s="32"/>
      <c r="CO1185" s="32"/>
      <c r="CP1185" s="32"/>
      <c r="CQ1185" s="32"/>
      <c r="CR1185" s="32"/>
      <c r="CS1185" s="32"/>
      <c r="CT1185" s="32"/>
      <c r="CU1185" s="32"/>
      <c r="CV1185" s="32"/>
      <c r="CW1185" s="32"/>
    </row>
    <row r="1186" spans="15:101" s="26" customFormat="1" x14ac:dyDescent="0.3">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c r="AZ1186" s="32"/>
      <c r="BA1186" s="32"/>
      <c r="BB1186" s="32"/>
      <c r="BC1186" s="32"/>
      <c r="BD1186" s="32"/>
      <c r="BE1186" s="32"/>
      <c r="BF1186" s="32"/>
      <c r="BG1186" s="32"/>
      <c r="BH1186" s="32"/>
      <c r="BI1186" s="32"/>
      <c r="BJ1186" s="32"/>
      <c r="BK1186" s="32"/>
      <c r="BL1186" s="32"/>
      <c r="BM1186" s="32"/>
      <c r="BN1186" s="32"/>
      <c r="BO1186" s="32"/>
      <c r="BP1186" s="32"/>
      <c r="BQ1186" s="32"/>
      <c r="BR1186" s="32"/>
      <c r="BS1186" s="32"/>
      <c r="BT1186" s="32"/>
      <c r="BU1186" s="32"/>
      <c r="BV1186" s="32"/>
      <c r="BW1186" s="32"/>
      <c r="BX1186" s="32"/>
      <c r="BY1186" s="32"/>
      <c r="BZ1186" s="32"/>
      <c r="CA1186" s="32"/>
      <c r="CB1186" s="32"/>
      <c r="CC1186" s="32"/>
      <c r="CD1186" s="32"/>
      <c r="CE1186" s="32"/>
      <c r="CF1186" s="32"/>
      <c r="CG1186" s="32"/>
      <c r="CH1186" s="32"/>
      <c r="CI1186" s="32"/>
      <c r="CJ1186" s="32"/>
      <c r="CK1186" s="32"/>
      <c r="CL1186" s="32"/>
      <c r="CM1186" s="32"/>
      <c r="CN1186" s="32"/>
      <c r="CO1186" s="32"/>
      <c r="CP1186" s="32"/>
      <c r="CQ1186" s="32"/>
      <c r="CR1186" s="32"/>
      <c r="CS1186" s="32"/>
      <c r="CT1186" s="32"/>
      <c r="CU1186" s="32"/>
      <c r="CV1186" s="32"/>
      <c r="CW1186" s="32"/>
    </row>
    <row r="1187" spans="15:101" s="26" customFormat="1" x14ac:dyDescent="0.3">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c r="AZ1187" s="32"/>
      <c r="BA1187" s="32"/>
      <c r="BB1187" s="32"/>
      <c r="BC1187" s="32"/>
      <c r="BD1187" s="32"/>
      <c r="BE1187" s="32"/>
      <c r="BF1187" s="32"/>
      <c r="BG1187" s="32"/>
      <c r="BH1187" s="32"/>
      <c r="BI1187" s="32"/>
      <c r="BJ1187" s="32"/>
      <c r="BK1187" s="32"/>
      <c r="BL1187" s="32"/>
      <c r="BM1187" s="32"/>
      <c r="BN1187" s="32"/>
      <c r="BO1187" s="32"/>
      <c r="BP1187" s="32"/>
      <c r="BQ1187" s="32"/>
      <c r="BR1187" s="32"/>
      <c r="BS1187" s="32"/>
      <c r="BT1187" s="32"/>
      <c r="BU1187" s="32"/>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row>
    <row r="1188" spans="15:101" s="26" customFormat="1" x14ac:dyDescent="0.3">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c r="AZ1188" s="32"/>
      <c r="BA1188" s="32"/>
      <c r="BB1188" s="32"/>
      <c r="BC1188" s="32"/>
      <c r="BD1188" s="32"/>
      <c r="BE1188" s="32"/>
      <c r="BF1188" s="32"/>
      <c r="BG1188" s="32"/>
      <c r="BH1188" s="32"/>
      <c r="BI1188" s="32"/>
      <c r="BJ1188" s="32"/>
      <c r="BK1188" s="32"/>
      <c r="BL1188" s="32"/>
      <c r="BM1188" s="32"/>
      <c r="BN1188" s="32"/>
      <c r="BO1188" s="32"/>
      <c r="BP1188" s="32"/>
      <c r="BQ1188" s="32"/>
      <c r="BR1188" s="32"/>
      <c r="BS1188" s="32"/>
      <c r="BT1188" s="32"/>
      <c r="BU1188" s="32"/>
      <c r="BV1188" s="32"/>
      <c r="BW1188" s="32"/>
      <c r="BX1188" s="32"/>
      <c r="BY1188" s="32"/>
      <c r="BZ1188" s="32"/>
      <c r="CA1188" s="32"/>
      <c r="CB1188" s="32"/>
      <c r="CC1188" s="32"/>
      <c r="CD1188" s="32"/>
      <c r="CE1188" s="32"/>
      <c r="CF1188" s="32"/>
      <c r="CG1188" s="32"/>
      <c r="CH1188" s="32"/>
      <c r="CI1188" s="32"/>
      <c r="CJ1188" s="32"/>
      <c r="CK1188" s="32"/>
      <c r="CL1188" s="32"/>
      <c r="CM1188" s="32"/>
      <c r="CN1188" s="32"/>
      <c r="CO1188" s="32"/>
      <c r="CP1188" s="32"/>
      <c r="CQ1188" s="32"/>
      <c r="CR1188" s="32"/>
      <c r="CS1188" s="32"/>
      <c r="CT1188" s="32"/>
      <c r="CU1188" s="32"/>
      <c r="CV1188" s="32"/>
      <c r="CW1188" s="32"/>
    </row>
    <row r="1189" spans="15:101" s="26" customFormat="1" x14ac:dyDescent="0.3">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c r="AZ1189" s="32"/>
      <c r="BA1189" s="32"/>
      <c r="BB1189" s="32"/>
      <c r="BC1189" s="32"/>
      <c r="BD1189" s="32"/>
      <c r="BE1189" s="32"/>
      <c r="BF1189" s="32"/>
      <c r="BG1189" s="32"/>
      <c r="BH1189" s="32"/>
      <c r="BI1189" s="32"/>
      <c r="BJ1189" s="32"/>
      <c r="BK1189" s="32"/>
      <c r="BL1189" s="32"/>
      <c r="BM1189" s="32"/>
      <c r="BN1189" s="32"/>
      <c r="BO1189" s="32"/>
      <c r="BP1189" s="32"/>
      <c r="BQ1189" s="32"/>
      <c r="BR1189" s="32"/>
      <c r="BS1189" s="32"/>
      <c r="BT1189" s="32"/>
      <c r="BU1189" s="32"/>
      <c r="BV1189" s="32"/>
      <c r="BW1189" s="32"/>
      <c r="BX1189" s="32"/>
      <c r="BY1189" s="32"/>
      <c r="BZ1189" s="32"/>
      <c r="CA1189" s="32"/>
      <c r="CB1189" s="32"/>
      <c r="CC1189" s="32"/>
      <c r="CD1189" s="32"/>
      <c r="CE1189" s="32"/>
      <c r="CF1189" s="32"/>
      <c r="CG1189" s="32"/>
      <c r="CH1189" s="32"/>
      <c r="CI1189" s="32"/>
      <c r="CJ1189" s="32"/>
      <c r="CK1189" s="32"/>
      <c r="CL1189" s="32"/>
      <c r="CM1189" s="32"/>
      <c r="CN1189" s="32"/>
      <c r="CO1189" s="32"/>
      <c r="CP1189" s="32"/>
      <c r="CQ1189" s="32"/>
      <c r="CR1189" s="32"/>
      <c r="CS1189" s="32"/>
      <c r="CT1189" s="32"/>
      <c r="CU1189" s="32"/>
      <c r="CV1189" s="32"/>
      <c r="CW1189" s="32"/>
    </row>
    <row r="1190" spans="15:101" s="26" customFormat="1" x14ac:dyDescent="0.3">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c r="AZ1190" s="32"/>
      <c r="BA1190" s="32"/>
      <c r="BB1190" s="32"/>
      <c r="BC1190" s="32"/>
      <c r="BD1190" s="32"/>
      <c r="BE1190" s="32"/>
      <c r="BF1190" s="32"/>
      <c r="BG1190" s="32"/>
      <c r="BH1190" s="32"/>
      <c r="BI1190" s="32"/>
      <c r="BJ1190" s="32"/>
      <c r="BK1190" s="32"/>
      <c r="BL1190" s="32"/>
      <c r="BM1190" s="32"/>
      <c r="BN1190" s="32"/>
      <c r="BO1190" s="32"/>
      <c r="BP1190" s="32"/>
      <c r="BQ1190" s="32"/>
      <c r="BR1190" s="32"/>
      <c r="BS1190" s="32"/>
      <c r="BT1190" s="32"/>
      <c r="BU1190" s="32"/>
      <c r="BV1190" s="32"/>
      <c r="BW1190" s="32"/>
      <c r="BX1190" s="32"/>
      <c r="BY1190" s="32"/>
      <c r="BZ1190" s="32"/>
      <c r="CA1190" s="32"/>
      <c r="CB1190" s="32"/>
      <c r="CC1190" s="32"/>
      <c r="CD1190" s="32"/>
      <c r="CE1190" s="32"/>
      <c r="CF1190" s="32"/>
      <c r="CG1190" s="32"/>
      <c r="CH1190" s="32"/>
      <c r="CI1190" s="32"/>
      <c r="CJ1190" s="32"/>
      <c r="CK1190" s="32"/>
      <c r="CL1190" s="32"/>
      <c r="CM1190" s="32"/>
      <c r="CN1190" s="32"/>
      <c r="CO1190" s="32"/>
      <c r="CP1190" s="32"/>
      <c r="CQ1190" s="32"/>
      <c r="CR1190" s="32"/>
      <c r="CS1190" s="32"/>
      <c r="CT1190" s="32"/>
      <c r="CU1190" s="32"/>
      <c r="CV1190" s="32"/>
      <c r="CW1190" s="32"/>
    </row>
    <row r="1191" spans="15:101" s="26" customFormat="1" x14ac:dyDescent="0.3">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c r="AZ1191" s="32"/>
      <c r="BA1191" s="32"/>
      <c r="BB1191" s="32"/>
      <c r="BC1191" s="32"/>
      <c r="BD1191" s="32"/>
      <c r="BE1191" s="32"/>
      <c r="BF1191" s="32"/>
      <c r="BG1191" s="32"/>
      <c r="BH1191" s="32"/>
      <c r="BI1191" s="32"/>
      <c r="BJ1191" s="32"/>
      <c r="BK1191" s="32"/>
      <c r="BL1191" s="32"/>
      <c r="BM1191" s="32"/>
      <c r="BN1191" s="32"/>
      <c r="BO1191" s="32"/>
      <c r="BP1191" s="32"/>
      <c r="BQ1191" s="32"/>
      <c r="BR1191" s="32"/>
      <c r="BS1191" s="32"/>
      <c r="BT1191" s="32"/>
      <c r="BU1191" s="32"/>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row>
    <row r="1192" spans="15:101" s="26" customFormat="1" x14ac:dyDescent="0.3">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c r="AZ1192" s="32"/>
      <c r="BA1192" s="32"/>
      <c r="BB1192" s="32"/>
      <c r="BC1192" s="32"/>
      <c r="BD1192" s="32"/>
      <c r="BE1192" s="32"/>
      <c r="BF1192" s="32"/>
      <c r="BG1192" s="32"/>
      <c r="BH1192" s="32"/>
      <c r="BI1192" s="32"/>
      <c r="BJ1192" s="32"/>
      <c r="BK1192" s="32"/>
      <c r="BL1192" s="32"/>
      <c r="BM1192" s="32"/>
      <c r="BN1192" s="32"/>
      <c r="BO1192" s="32"/>
      <c r="BP1192" s="32"/>
      <c r="BQ1192" s="32"/>
      <c r="BR1192" s="32"/>
      <c r="BS1192" s="32"/>
      <c r="BT1192" s="32"/>
      <c r="BU1192" s="32"/>
      <c r="BV1192" s="32"/>
      <c r="BW1192" s="32"/>
      <c r="BX1192" s="32"/>
      <c r="BY1192" s="32"/>
      <c r="BZ1192" s="32"/>
      <c r="CA1192" s="32"/>
      <c r="CB1192" s="32"/>
      <c r="CC1192" s="32"/>
      <c r="CD1192" s="32"/>
      <c r="CE1192" s="32"/>
      <c r="CF1192" s="32"/>
      <c r="CG1192" s="32"/>
      <c r="CH1192" s="32"/>
      <c r="CI1192" s="32"/>
      <c r="CJ1192" s="32"/>
      <c r="CK1192" s="32"/>
      <c r="CL1192" s="32"/>
      <c r="CM1192" s="32"/>
      <c r="CN1192" s="32"/>
      <c r="CO1192" s="32"/>
      <c r="CP1192" s="32"/>
      <c r="CQ1192" s="32"/>
      <c r="CR1192" s="32"/>
      <c r="CS1192" s="32"/>
      <c r="CT1192" s="32"/>
      <c r="CU1192" s="32"/>
      <c r="CV1192" s="32"/>
      <c r="CW1192" s="32"/>
    </row>
    <row r="1193" spans="15:101" s="26" customFormat="1" x14ac:dyDescent="0.3">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c r="AZ1193" s="32"/>
      <c r="BA1193" s="32"/>
      <c r="BB1193" s="32"/>
      <c r="BC1193" s="32"/>
      <c r="BD1193" s="32"/>
      <c r="BE1193" s="32"/>
      <c r="BF1193" s="32"/>
      <c r="BG1193" s="32"/>
      <c r="BH1193" s="32"/>
      <c r="BI1193" s="32"/>
      <c r="BJ1193" s="32"/>
      <c r="BK1193" s="32"/>
      <c r="BL1193" s="32"/>
      <c r="BM1193" s="32"/>
      <c r="BN1193" s="32"/>
      <c r="BO1193" s="32"/>
      <c r="BP1193" s="32"/>
      <c r="BQ1193" s="32"/>
      <c r="BR1193" s="32"/>
      <c r="BS1193" s="32"/>
      <c r="BT1193" s="32"/>
      <c r="BU1193" s="32"/>
      <c r="BV1193" s="32"/>
      <c r="BW1193" s="32"/>
      <c r="BX1193" s="32"/>
      <c r="BY1193" s="32"/>
      <c r="BZ1193" s="32"/>
      <c r="CA1193" s="32"/>
      <c r="CB1193" s="32"/>
      <c r="CC1193" s="32"/>
      <c r="CD1193" s="32"/>
      <c r="CE1193" s="32"/>
      <c r="CF1193" s="32"/>
      <c r="CG1193" s="32"/>
      <c r="CH1193" s="32"/>
      <c r="CI1193" s="32"/>
      <c r="CJ1193" s="32"/>
      <c r="CK1193" s="32"/>
      <c r="CL1193" s="32"/>
      <c r="CM1193" s="32"/>
      <c r="CN1193" s="32"/>
      <c r="CO1193" s="32"/>
      <c r="CP1193" s="32"/>
      <c r="CQ1193" s="32"/>
      <c r="CR1193" s="32"/>
      <c r="CS1193" s="32"/>
      <c r="CT1193" s="32"/>
      <c r="CU1193" s="32"/>
      <c r="CV1193" s="32"/>
      <c r="CW1193" s="32"/>
    </row>
    <row r="1194" spans="15:101" s="26" customFormat="1" x14ac:dyDescent="0.3">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c r="AZ1194" s="32"/>
      <c r="BA1194" s="32"/>
      <c r="BB1194" s="32"/>
      <c r="BC1194" s="32"/>
      <c r="BD1194" s="32"/>
      <c r="BE1194" s="32"/>
      <c r="BF1194" s="32"/>
      <c r="BG1194" s="32"/>
      <c r="BH1194" s="32"/>
      <c r="BI1194" s="32"/>
      <c r="BJ1194" s="32"/>
      <c r="BK1194" s="32"/>
      <c r="BL1194" s="32"/>
      <c r="BM1194" s="32"/>
      <c r="BN1194" s="32"/>
      <c r="BO1194" s="32"/>
      <c r="BP1194" s="32"/>
      <c r="BQ1194" s="32"/>
      <c r="BR1194" s="32"/>
      <c r="BS1194" s="32"/>
      <c r="BT1194" s="32"/>
      <c r="BU1194" s="32"/>
      <c r="BV1194" s="32"/>
      <c r="BW1194" s="32"/>
      <c r="BX1194" s="32"/>
      <c r="BY1194" s="32"/>
      <c r="BZ1194" s="32"/>
      <c r="CA1194" s="32"/>
      <c r="CB1194" s="32"/>
      <c r="CC1194" s="32"/>
      <c r="CD1194" s="32"/>
      <c r="CE1194" s="32"/>
      <c r="CF1194" s="32"/>
      <c r="CG1194" s="32"/>
      <c r="CH1194" s="32"/>
      <c r="CI1194" s="32"/>
      <c r="CJ1194" s="32"/>
      <c r="CK1194" s="32"/>
      <c r="CL1194" s="32"/>
      <c r="CM1194" s="32"/>
      <c r="CN1194" s="32"/>
      <c r="CO1194" s="32"/>
      <c r="CP1194" s="32"/>
      <c r="CQ1194" s="32"/>
      <c r="CR1194" s="32"/>
      <c r="CS1194" s="32"/>
      <c r="CT1194" s="32"/>
      <c r="CU1194" s="32"/>
      <c r="CV1194" s="32"/>
      <c r="CW1194" s="32"/>
    </row>
    <row r="1195" spans="15:101" s="26" customFormat="1" x14ac:dyDescent="0.3">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c r="AZ1195" s="32"/>
      <c r="BA1195" s="32"/>
      <c r="BB1195" s="32"/>
      <c r="BC1195" s="32"/>
      <c r="BD1195" s="32"/>
      <c r="BE1195" s="32"/>
      <c r="BF1195" s="32"/>
      <c r="BG1195" s="32"/>
      <c r="BH1195" s="32"/>
      <c r="BI1195" s="32"/>
      <c r="BJ1195" s="32"/>
      <c r="BK1195" s="32"/>
      <c r="BL1195" s="32"/>
      <c r="BM1195" s="32"/>
      <c r="BN1195" s="32"/>
      <c r="BO1195" s="32"/>
      <c r="BP1195" s="32"/>
      <c r="BQ1195" s="32"/>
      <c r="BR1195" s="32"/>
      <c r="BS1195" s="32"/>
      <c r="BT1195" s="32"/>
      <c r="BU1195" s="32"/>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row>
    <row r="1196" spans="15:101" s="26" customFormat="1" x14ac:dyDescent="0.3">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c r="AZ1196" s="32"/>
      <c r="BA1196" s="32"/>
      <c r="BB1196" s="32"/>
      <c r="BC1196" s="32"/>
      <c r="BD1196" s="32"/>
      <c r="BE1196" s="32"/>
      <c r="BF1196" s="32"/>
      <c r="BG1196" s="32"/>
      <c r="BH1196" s="32"/>
      <c r="BI1196" s="32"/>
      <c r="BJ1196" s="32"/>
      <c r="BK1196" s="32"/>
      <c r="BL1196" s="32"/>
      <c r="BM1196" s="32"/>
      <c r="BN1196" s="32"/>
      <c r="BO1196" s="32"/>
      <c r="BP1196" s="32"/>
      <c r="BQ1196" s="32"/>
      <c r="BR1196" s="32"/>
      <c r="BS1196" s="32"/>
      <c r="BT1196" s="32"/>
      <c r="BU1196" s="32"/>
      <c r="BV1196" s="32"/>
      <c r="BW1196" s="32"/>
      <c r="BX1196" s="32"/>
      <c r="BY1196" s="32"/>
      <c r="BZ1196" s="32"/>
      <c r="CA1196" s="32"/>
      <c r="CB1196" s="32"/>
      <c r="CC1196" s="32"/>
      <c r="CD1196" s="32"/>
      <c r="CE1196" s="32"/>
      <c r="CF1196" s="32"/>
      <c r="CG1196" s="32"/>
      <c r="CH1196" s="32"/>
      <c r="CI1196" s="32"/>
      <c r="CJ1196" s="32"/>
      <c r="CK1196" s="32"/>
      <c r="CL1196" s="32"/>
      <c r="CM1196" s="32"/>
      <c r="CN1196" s="32"/>
      <c r="CO1196" s="32"/>
      <c r="CP1196" s="32"/>
      <c r="CQ1196" s="32"/>
      <c r="CR1196" s="32"/>
      <c r="CS1196" s="32"/>
      <c r="CT1196" s="32"/>
      <c r="CU1196" s="32"/>
      <c r="CV1196" s="32"/>
      <c r="CW1196" s="32"/>
    </row>
    <row r="1197" spans="15:101" s="26" customFormat="1" x14ac:dyDescent="0.3">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c r="AZ1197" s="32"/>
      <c r="BA1197" s="32"/>
      <c r="BB1197" s="32"/>
      <c r="BC1197" s="32"/>
      <c r="BD1197" s="32"/>
      <c r="BE1197" s="32"/>
      <c r="BF1197" s="32"/>
      <c r="BG1197" s="32"/>
      <c r="BH1197" s="32"/>
      <c r="BI1197" s="32"/>
      <c r="BJ1197" s="32"/>
      <c r="BK1197" s="32"/>
      <c r="BL1197" s="32"/>
      <c r="BM1197" s="32"/>
      <c r="BN1197" s="32"/>
      <c r="BO1197" s="32"/>
      <c r="BP1197" s="32"/>
      <c r="BQ1197" s="32"/>
      <c r="BR1197" s="32"/>
      <c r="BS1197" s="32"/>
      <c r="BT1197" s="32"/>
      <c r="BU1197" s="32"/>
      <c r="BV1197" s="32"/>
      <c r="BW1197" s="32"/>
      <c r="BX1197" s="32"/>
      <c r="BY1197" s="32"/>
      <c r="BZ1197" s="32"/>
      <c r="CA1197" s="32"/>
      <c r="CB1197" s="32"/>
      <c r="CC1197" s="32"/>
      <c r="CD1197" s="32"/>
      <c r="CE1197" s="32"/>
      <c r="CF1197" s="32"/>
      <c r="CG1197" s="32"/>
      <c r="CH1197" s="32"/>
      <c r="CI1197" s="32"/>
      <c r="CJ1197" s="32"/>
      <c r="CK1197" s="32"/>
      <c r="CL1197" s="32"/>
      <c r="CM1197" s="32"/>
      <c r="CN1197" s="32"/>
      <c r="CO1197" s="32"/>
      <c r="CP1197" s="32"/>
      <c r="CQ1197" s="32"/>
      <c r="CR1197" s="32"/>
      <c r="CS1197" s="32"/>
      <c r="CT1197" s="32"/>
      <c r="CU1197" s="32"/>
      <c r="CV1197" s="32"/>
      <c r="CW1197" s="32"/>
    </row>
    <row r="1198" spans="15:101" s="26" customFormat="1" x14ac:dyDescent="0.3">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c r="AZ1198" s="32"/>
      <c r="BA1198" s="32"/>
      <c r="BB1198" s="32"/>
      <c r="BC1198" s="32"/>
      <c r="BD1198" s="32"/>
      <c r="BE1198" s="32"/>
      <c r="BF1198" s="32"/>
      <c r="BG1198" s="32"/>
      <c r="BH1198" s="32"/>
      <c r="BI1198" s="32"/>
      <c r="BJ1198" s="32"/>
      <c r="BK1198" s="32"/>
      <c r="BL1198" s="32"/>
      <c r="BM1198" s="32"/>
      <c r="BN1198" s="32"/>
      <c r="BO1198" s="32"/>
      <c r="BP1198" s="32"/>
      <c r="BQ1198" s="32"/>
      <c r="BR1198" s="32"/>
      <c r="BS1198" s="32"/>
      <c r="BT1198" s="32"/>
      <c r="BU1198" s="32"/>
      <c r="BV1198" s="32"/>
      <c r="BW1198" s="32"/>
      <c r="BX1198" s="32"/>
      <c r="BY1198" s="32"/>
      <c r="BZ1198" s="32"/>
      <c r="CA1198" s="32"/>
      <c r="CB1198" s="32"/>
      <c r="CC1198" s="32"/>
      <c r="CD1198" s="32"/>
      <c r="CE1198" s="32"/>
      <c r="CF1198" s="32"/>
      <c r="CG1198" s="32"/>
      <c r="CH1198" s="32"/>
      <c r="CI1198" s="32"/>
      <c r="CJ1198" s="32"/>
      <c r="CK1198" s="32"/>
      <c r="CL1198" s="32"/>
      <c r="CM1198" s="32"/>
      <c r="CN1198" s="32"/>
      <c r="CO1198" s="32"/>
      <c r="CP1198" s="32"/>
      <c r="CQ1198" s="32"/>
      <c r="CR1198" s="32"/>
      <c r="CS1198" s="32"/>
      <c r="CT1198" s="32"/>
      <c r="CU1198" s="32"/>
      <c r="CV1198" s="32"/>
      <c r="CW1198" s="32"/>
    </row>
    <row r="1199" spans="15:101" s="26" customFormat="1" x14ac:dyDescent="0.3">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c r="AZ1199" s="32"/>
      <c r="BA1199" s="32"/>
      <c r="BB1199" s="32"/>
      <c r="BC1199" s="32"/>
      <c r="BD1199" s="32"/>
      <c r="BE1199" s="32"/>
      <c r="BF1199" s="32"/>
      <c r="BG1199" s="32"/>
      <c r="BH1199" s="32"/>
      <c r="BI1199" s="32"/>
      <c r="BJ1199" s="32"/>
      <c r="BK1199" s="32"/>
      <c r="BL1199" s="32"/>
      <c r="BM1199" s="32"/>
      <c r="BN1199" s="32"/>
      <c r="BO1199" s="32"/>
      <c r="BP1199" s="32"/>
      <c r="BQ1199" s="32"/>
      <c r="BR1199" s="32"/>
      <c r="BS1199" s="32"/>
      <c r="BT1199" s="32"/>
      <c r="BU1199" s="32"/>
      <c r="BV1199" s="32"/>
      <c r="BW1199" s="32"/>
      <c r="BX1199" s="32"/>
      <c r="BY1199" s="32"/>
      <c r="BZ1199" s="32"/>
      <c r="CA1199" s="32"/>
      <c r="CB1199" s="32"/>
      <c r="CC1199" s="32"/>
      <c r="CD1199" s="32"/>
      <c r="CE1199" s="32"/>
      <c r="CF1199" s="32"/>
      <c r="CG1199" s="32"/>
      <c r="CH1199" s="32"/>
      <c r="CI1199" s="32"/>
      <c r="CJ1199" s="32"/>
      <c r="CK1199" s="32"/>
      <c r="CL1199" s="32"/>
      <c r="CM1199" s="32"/>
      <c r="CN1199" s="32"/>
      <c r="CO1199" s="32"/>
      <c r="CP1199" s="32"/>
      <c r="CQ1199" s="32"/>
      <c r="CR1199" s="32"/>
      <c r="CS1199" s="32"/>
      <c r="CT1199" s="32"/>
      <c r="CU1199" s="32"/>
      <c r="CV1199" s="32"/>
      <c r="CW1199" s="32"/>
    </row>
    <row r="1200" spans="15:101" s="26" customFormat="1" x14ac:dyDescent="0.3">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c r="AZ1200" s="32"/>
      <c r="BA1200" s="32"/>
      <c r="BB1200" s="32"/>
      <c r="BC1200" s="32"/>
      <c r="BD1200" s="32"/>
      <c r="BE1200" s="32"/>
      <c r="BF1200" s="32"/>
      <c r="BG1200" s="32"/>
      <c r="BH1200" s="32"/>
      <c r="BI1200" s="32"/>
      <c r="BJ1200" s="32"/>
      <c r="BK1200" s="32"/>
      <c r="BL1200" s="32"/>
      <c r="BM1200" s="32"/>
      <c r="BN1200" s="32"/>
      <c r="BO1200" s="32"/>
      <c r="BP1200" s="32"/>
      <c r="BQ1200" s="32"/>
      <c r="BR1200" s="32"/>
      <c r="BS1200" s="32"/>
      <c r="BT1200" s="32"/>
      <c r="BU1200" s="32"/>
      <c r="BV1200" s="32"/>
      <c r="BW1200" s="32"/>
      <c r="BX1200" s="32"/>
      <c r="BY1200" s="32"/>
      <c r="BZ1200" s="32"/>
      <c r="CA1200" s="32"/>
      <c r="CB1200" s="32"/>
      <c r="CC1200" s="32"/>
      <c r="CD1200" s="32"/>
      <c r="CE1200" s="32"/>
      <c r="CF1200" s="32"/>
      <c r="CG1200" s="32"/>
      <c r="CH1200" s="32"/>
      <c r="CI1200" s="32"/>
      <c r="CJ1200" s="32"/>
      <c r="CK1200" s="32"/>
      <c r="CL1200" s="32"/>
      <c r="CM1200" s="32"/>
      <c r="CN1200" s="32"/>
      <c r="CO1200" s="32"/>
      <c r="CP1200" s="32"/>
      <c r="CQ1200" s="32"/>
      <c r="CR1200" s="32"/>
      <c r="CS1200" s="32"/>
      <c r="CT1200" s="32"/>
      <c r="CU1200" s="32"/>
      <c r="CV1200" s="32"/>
      <c r="CW1200" s="32"/>
    </row>
    <row r="1201" spans="15:101" s="26" customFormat="1" x14ac:dyDescent="0.3">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c r="AZ1201" s="32"/>
      <c r="BA1201" s="32"/>
      <c r="BB1201" s="32"/>
      <c r="BC1201" s="32"/>
      <c r="BD1201" s="32"/>
      <c r="BE1201" s="32"/>
      <c r="BF1201" s="32"/>
      <c r="BG1201" s="32"/>
      <c r="BH1201" s="32"/>
      <c r="BI1201" s="32"/>
      <c r="BJ1201" s="32"/>
      <c r="BK1201" s="32"/>
      <c r="BL1201" s="32"/>
      <c r="BM1201" s="32"/>
      <c r="BN1201" s="32"/>
      <c r="BO1201" s="32"/>
      <c r="BP1201" s="32"/>
      <c r="BQ1201" s="32"/>
      <c r="BR1201" s="32"/>
      <c r="BS1201" s="32"/>
      <c r="BT1201" s="32"/>
      <c r="BU1201" s="32"/>
      <c r="BV1201" s="32"/>
      <c r="BW1201" s="32"/>
      <c r="BX1201" s="32"/>
      <c r="BY1201" s="32"/>
      <c r="BZ1201" s="32"/>
      <c r="CA1201" s="32"/>
      <c r="CB1201" s="32"/>
      <c r="CC1201" s="32"/>
      <c r="CD1201" s="32"/>
      <c r="CE1201" s="32"/>
      <c r="CF1201" s="32"/>
      <c r="CG1201" s="32"/>
      <c r="CH1201" s="32"/>
      <c r="CI1201" s="32"/>
      <c r="CJ1201" s="32"/>
      <c r="CK1201" s="32"/>
      <c r="CL1201" s="32"/>
      <c r="CM1201" s="32"/>
      <c r="CN1201" s="32"/>
      <c r="CO1201" s="32"/>
      <c r="CP1201" s="32"/>
      <c r="CQ1201" s="32"/>
      <c r="CR1201" s="32"/>
      <c r="CS1201" s="32"/>
      <c r="CT1201" s="32"/>
      <c r="CU1201" s="32"/>
      <c r="CV1201" s="32"/>
      <c r="CW1201" s="32"/>
    </row>
    <row r="1202" spans="15:101" s="26" customFormat="1" x14ac:dyDescent="0.3">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c r="AZ1202" s="32"/>
      <c r="BA1202" s="32"/>
      <c r="BB1202" s="32"/>
      <c r="BC1202" s="32"/>
      <c r="BD1202" s="32"/>
      <c r="BE1202" s="32"/>
      <c r="BF1202" s="32"/>
      <c r="BG1202" s="32"/>
      <c r="BH1202" s="32"/>
      <c r="BI1202" s="32"/>
      <c r="BJ1202" s="32"/>
      <c r="BK1202" s="32"/>
      <c r="BL1202" s="32"/>
      <c r="BM1202" s="32"/>
      <c r="BN1202" s="32"/>
      <c r="BO1202" s="32"/>
      <c r="BP1202" s="32"/>
      <c r="BQ1202" s="32"/>
      <c r="BR1202" s="32"/>
      <c r="BS1202" s="32"/>
      <c r="BT1202" s="32"/>
      <c r="BU1202" s="32"/>
      <c r="BV1202" s="32"/>
      <c r="BW1202" s="32"/>
      <c r="BX1202" s="32"/>
      <c r="BY1202" s="32"/>
      <c r="BZ1202" s="32"/>
      <c r="CA1202" s="32"/>
      <c r="CB1202" s="32"/>
      <c r="CC1202" s="32"/>
      <c r="CD1202" s="32"/>
      <c r="CE1202" s="32"/>
      <c r="CF1202" s="32"/>
      <c r="CG1202" s="32"/>
      <c r="CH1202" s="32"/>
      <c r="CI1202" s="32"/>
      <c r="CJ1202" s="32"/>
      <c r="CK1202" s="32"/>
      <c r="CL1202" s="32"/>
      <c r="CM1202" s="32"/>
      <c r="CN1202" s="32"/>
      <c r="CO1202" s="32"/>
      <c r="CP1202" s="32"/>
      <c r="CQ1202" s="32"/>
      <c r="CR1202" s="32"/>
      <c r="CS1202" s="32"/>
      <c r="CT1202" s="32"/>
      <c r="CU1202" s="32"/>
      <c r="CV1202" s="32"/>
      <c r="CW1202" s="32"/>
    </row>
    <row r="1203" spans="15:101" s="26" customFormat="1" x14ac:dyDescent="0.3">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c r="AZ1203" s="32"/>
      <c r="BA1203" s="32"/>
      <c r="BB1203" s="32"/>
      <c r="BC1203" s="32"/>
      <c r="BD1203" s="32"/>
      <c r="BE1203" s="32"/>
      <c r="BF1203" s="32"/>
      <c r="BG1203" s="32"/>
      <c r="BH1203" s="32"/>
      <c r="BI1203" s="32"/>
      <c r="BJ1203" s="32"/>
      <c r="BK1203" s="32"/>
      <c r="BL1203" s="32"/>
      <c r="BM1203" s="32"/>
      <c r="BN1203" s="32"/>
      <c r="BO1203" s="32"/>
      <c r="BP1203" s="32"/>
      <c r="BQ1203" s="32"/>
      <c r="BR1203" s="32"/>
      <c r="BS1203" s="32"/>
      <c r="BT1203" s="32"/>
      <c r="BU1203" s="32"/>
      <c r="BV1203" s="32"/>
      <c r="BW1203" s="32"/>
      <c r="BX1203" s="32"/>
      <c r="BY1203" s="32"/>
      <c r="BZ1203" s="32"/>
      <c r="CA1203" s="32"/>
      <c r="CB1203" s="32"/>
      <c r="CC1203" s="32"/>
      <c r="CD1203" s="32"/>
      <c r="CE1203" s="32"/>
      <c r="CF1203" s="32"/>
      <c r="CG1203" s="32"/>
      <c r="CH1203" s="32"/>
      <c r="CI1203" s="32"/>
      <c r="CJ1203" s="32"/>
      <c r="CK1203" s="32"/>
      <c r="CL1203" s="32"/>
      <c r="CM1203" s="32"/>
      <c r="CN1203" s="32"/>
      <c r="CO1203" s="32"/>
      <c r="CP1203" s="32"/>
      <c r="CQ1203" s="32"/>
      <c r="CR1203" s="32"/>
      <c r="CS1203" s="32"/>
      <c r="CT1203" s="32"/>
      <c r="CU1203" s="32"/>
      <c r="CV1203" s="32"/>
      <c r="CW1203" s="32"/>
    </row>
    <row r="1204" spans="15:101" s="26" customFormat="1" x14ac:dyDescent="0.3">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c r="AZ1204" s="32"/>
      <c r="BA1204" s="32"/>
      <c r="BB1204" s="32"/>
      <c r="BC1204" s="32"/>
      <c r="BD1204" s="32"/>
      <c r="BE1204" s="32"/>
      <c r="BF1204" s="32"/>
      <c r="BG1204" s="32"/>
      <c r="BH1204" s="32"/>
      <c r="BI1204" s="32"/>
      <c r="BJ1204" s="32"/>
      <c r="BK1204" s="32"/>
      <c r="BL1204" s="32"/>
      <c r="BM1204" s="32"/>
      <c r="BN1204" s="32"/>
      <c r="BO1204" s="32"/>
      <c r="BP1204" s="32"/>
      <c r="BQ1204" s="32"/>
      <c r="BR1204" s="32"/>
      <c r="BS1204" s="32"/>
      <c r="BT1204" s="32"/>
      <c r="BU1204" s="32"/>
      <c r="BV1204" s="32"/>
      <c r="BW1204" s="32"/>
      <c r="BX1204" s="32"/>
      <c r="BY1204" s="32"/>
      <c r="BZ1204" s="32"/>
      <c r="CA1204" s="32"/>
      <c r="CB1204" s="32"/>
      <c r="CC1204" s="32"/>
      <c r="CD1204" s="32"/>
      <c r="CE1204" s="32"/>
      <c r="CF1204" s="32"/>
      <c r="CG1204" s="32"/>
      <c r="CH1204" s="32"/>
      <c r="CI1204" s="32"/>
      <c r="CJ1204" s="32"/>
      <c r="CK1204" s="32"/>
      <c r="CL1204" s="32"/>
      <c r="CM1204" s="32"/>
      <c r="CN1204" s="32"/>
      <c r="CO1204" s="32"/>
      <c r="CP1204" s="32"/>
      <c r="CQ1204" s="32"/>
      <c r="CR1204" s="32"/>
      <c r="CS1204" s="32"/>
      <c r="CT1204" s="32"/>
      <c r="CU1204" s="32"/>
      <c r="CV1204" s="32"/>
      <c r="CW1204" s="32"/>
    </row>
    <row r="1205" spans="15:101" s="26" customFormat="1" x14ac:dyDescent="0.3">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c r="AZ1205" s="32"/>
      <c r="BA1205" s="32"/>
      <c r="BB1205" s="32"/>
      <c r="BC1205" s="32"/>
      <c r="BD1205" s="32"/>
      <c r="BE1205" s="32"/>
      <c r="BF1205" s="32"/>
      <c r="BG1205" s="32"/>
      <c r="BH1205" s="32"/>
      <c r="BI1205" s="32"/>
      <c r="BJ1205" s="32"/>
      <c r="BK1205" s="32"/>
      <c r="BL1205" s="32"/>
      <c r="BM1205" s="32"/>
      <c r="BN1205" s="32"/>
      <c r="BO1205" s="32"/>
      <c r="BP1205" s="32"/>
      <c r="BQ1205" s="32"/>
      <c r="BR1205" s="32"/>
      <c r="BS1205" s="32"/>
      <c r="BT1205" s="32"/>
      <c r="BU1205" s="32"/>
      <c r="BV1205" s="32"/>
      <c r="BW1205" s="32"/>
      <c r="BX1205" s="32"/>
      <c r="BY1205" s="32"/>
      <c r="BZ1205" s="32"/>
      <c r="CA1205" s="32"/>
      <c r="CB1205" s="32"/>
      <c r="CC1205" s="32"/>
      <c r="CD1205" s="32"/>
      <c r="CE1205" s="32"/>
      <c r="CF1205" s="32"/>
      <c r="CG1205" s="32"/>
      <c r="CH1205" s="32"/>
      <c r="CI1205" s="32"/>
      <c r="CJ1205" s="32"/>
      <c r="CK1205" s="32"/>
      <c r="CL1205" s="32"/>
      <c r="CM1205" s="32"/>
      <c r="CN1205" s="32"/>
      <c r="CO1205" s="32"/>
      <c r="CP1205" s="32"/>
      <c r="CQ1205" s="32"/>
      <c r="CR1205" s="32"/>
      <c r="CS1205" s="32"/>
      <c r="CT1205" s="32"/>
      <c r="CU1205" s="32"/>
      <c r="CV1205" s="32"/>
      <c r="CW1205" s="32"/>
    </row>
    <row r="1206" spans="15:101" s="26" customFormat="1" x14ac:dyDescent="0.3">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c r="AZ1206" s="32"/>
      <c r="BA1206" s="32"/>
      <c r="BB1206" s="32"/>
      <c r="BC1206" s="32"/>
      <c r="BD1206" s="32"/>
      <c r="BE1206" s="32"/>
      <c r="BF1206" s="32"/>
      <c r="BG1206" s="32"/>
      <c r="BH1206" s="32"/>
      <c r="BI1206" s="32"/>
      <c r="BJ1206" s="32"/>
      <c r="BK1206" s="32"/>
      <c r="BL1206" s="32"/>
      <c r="BM1206" s="32"/>
      <c r="BN1206" s="32"/>
      <c r="BO1206" s="32"/>
      <c r="BP1206" s="32"/>
      <c r="BQ1206" s="32"/>
      <c r="BR1206" s="32"/>
      <c r="BS1206" s="32"/>
      <c r="BT1206" s="32"/>
      <c r="BU1206" s="32"/>
      <c r="BV1206" s="32"/>
      <c r="BW1206" s="32"/>
      <c r="BX1206" s="32"/>
      <c r="BY1206" s="32"/>
      <c r="BZ1206" s="32"/>
      <c r="CA1206" s="32"/>
      <c r="CB1206" s="32"/>
      <c r="CC1206" s="32"/>
      <c r="CD1206" s="32"/>
      <c r="CE1206" s="32"/>
      <c r="CF1206" s="32"/>
      <c r="CG1206" s="32"/>
      <c r="CH1206" s="32"/>
      <c r="CI1206" s="32"/>
      <c r="CJ1206" s="32"/>
      <c r="CK1206" s="32"/>
      <c r="CL1206" s="32"/>
      <c r="CM1206" s="32"/>
      <c r="CN1206" s="32"/>
      <c r="CO1206" s="32"/>
      <c r="CP1206" s="32"/>
      <c r="CQ1206" s="32"/>
      <c r="CR1206" s="32"/>
      <c r="CS1206" s="32"/>
      <c r="CT1206" s="32"/>
      <c r="CU1206" s="32"/>
      <c r="CV1206" s="32"/>
      <c r="CW1206" s="32"/>
    </row>
    <row r="1207" spans="15:101" s="26" customFormat="1" x14ac:dyDescent="0.3">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c r="AZ1207" s="32"/>
      <c r="BA1207" s="32"/>
      <c r="BB1207" s="32"/>
      <c r="BC1207" s="32"/>
      <c r="BD1207" s="32"/>
      <c r="BE1207" s="32"/>
      <c r="BF1207" s="32"/>
      <c r="BG1207" s="32"/>
      <c r="BH1207" s="32"/>
      <c r="BI1207" s="32"/>
      <c r="BJ1207" s="32"/>
      <c r="BK1207" s="32"/>
      <c r="BL1207" s="32"/>
      <c r="BM1207" s="32"/>
      <c r="BN1207" s="32"/>
      <c r="BO1207" s="32"/>
      <c r="BP1207" s="32"/>
      <c r="BQ1207" s="32"/>
      <c r="BR1207" s="32"/>
      <c r="BS1207" s="32"/>
      <c r="BT1207" s="32"/>
      <c r="BU1207" s="32"/>
      <c r="BV1207" s="32"/>
      <c r="BW1207" s="32"/>
      <c r="BX1207" s="32"/>
      <c r="BY1207" s="32"/>
      <c r="BZ1207" s="32"/>
      <c r="CA1207" s="32"/>
      <c r="CB1207" s="32"/>
      <c r="CC1207" s="32"/>
      <c r="CD1207" s="32"/>
      <c r="CE1207" s="32"/>
      <c r="CF1207" s="32"/>
      <c r="CG1207" s="32"/>
      <c r="CH1207" s="32"/>
      <c r="CI1207" s="32"/>
      <c r="CJ1207" s="32"/>
      <c r="CK1207" s="32"/>
      <c r="CL1207" s="32"/>
      <c r="CM1207" s="32"/>
      <c r="CN1207" s="32"/>
      <c r="CO1207" s="32"/>
      <c r="CP1207" s="32"/>
      <c r="CQ1207" s="32"/>
      <c r="CR1207" s="32"/>
      <c r="CS1207" s="32"/>
      <c r="CT1207" s="32"/>
      <c r="CU1207" s="32"/>
      <c r="CV1207" s="32"/>
      <c r="CW1207" s="32"/>
    </row>
    <row r="1208" spans="15:101" s="26" customFormat="1" x14ac:dyDescent="0.3">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c r="AZ1208" s="32"/>
      <c r="BA1208" s="32"/>
      <c r="BB1208" s="32"/>
      <c r="BC1208" s="32"/>
      <c r="BD1208" s="32"/>
      <c r="BE1208" s="32"/>
      <c r="BF1208" s="32"/>
      <c r="BG1208" s="32"/>
      <c r="BH1208" s="32"/>
      <c r="BI1208" s="32"/>
      <c r="BJ1208" s="32"/>
      <c r="BK1208" s="32"/>
      <c r="BL1208" s="32"/>
      <c r="BM1208" s="32"/>
      <c r="BN1208" s="32"/>
      <c r="BO1208" s="32"/>
      <c r="BP1208" s="32"/>
      <c r="BQ1208" s="32"/>
      <c r="BR1208" s="32"/>
      <c r="BS1208" s="32"/>
      <c r="BT1208" s="32"/>
      <c r="BU1208" s="32"/>
      <c r="BV1208" s="32"/>
      <c r="BW1208" s="32"/>
      <c r="BX1208" s="32"/>
      <c r="BY1208" s="32"/>
      <c r="BZ1208" s="32"/>
      <c r="CA1208" s="32"/>
      <c r="CB1208" s="32"/>
      <c r="CC1208" s="32"/>
      <c r="CD1208" s="32"/>
      <c r="CE1208" s="32"/>
      <c r="CF1208" s="32"/>
      <c r="CG1208" s="32"/>
      <c r="CH1208" s="32"/>
      <c r="CI1208" s="32"/>
      <c r="CJ1208" s="32"/>
      <c r="CK1208" s="32"/>
      <c r="CL1208" s="32"/>
      <c r="CM1208" s="32"/>
      <c r="CN1208" s="32"/>
      <c r="CO1208" s="32"/>
      <c r="CP1208" s="32"/>
      <c r="CQ1208" s="32"/>
      <c r="CR1208" s="32"/>
      <c r="CS1208" s="32"/>
      <c r="CT1208" s="32"/>
      <c r="CU1208" s="32"/>
      <c r="CV1208" s="32"/>
      <c r="CW1208" s="32"/>
    </row>
    <row r="1209" spans="15:101" s="26" customFormat="1" x14ac:dyDescent="0.3">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c r="AZ1209" s="32"/>
      <c r="BA1209" s="32"/>
      <c r="BB1209" s="32"/>
      <c r="BC1209" s="32"/>
      <c r="BD1209" s="32"/>
      <c r="BE1209" s="32"/>
      <c r="BF1209" s="32"/>
      <c r="BG1209" s="32"/>
      <c r="BH1209" s="32"/>
      <c r="BI1209" s="32"/>
      <c r="BJ1209" s="32"/>
      <c r="BK1209" s="32"/>
      <c r="BL1209" s="32"/>
      <c r="BM1209" s="32"/>
      <c r="BN1209" s="32"/>
      <c r="BO1209" s="32"/>
      <c r="BP1209" s="32"/>
      <c r="BQ1209" s="32"/>
      <c r="BR1209" s="32"/>
      <c r="BS1209" s="32"/>
      <c r="BT1209" s="32"/>
      <c r="BU1209" s="32"/>
      <c r="BV1209" s="32"/>
      <c r="BW1209" s="32"/>
      <c r="BX1209" s="32"/>
      <c r="BY1209" s="32"/>
      <c r="BZ1209" s="32"/>
      <c r="CA1209" s="32"/>
      <c r="CB1209" s="32"/>
      <c r="CC1209" s="32"/>
      <c r="CD1209" s="32"/>
      <c r="CE1209" s="32"/>
      <c r="CF1209" s="32"/>
      <c r="CG1209" s="32"/>
      <c r="CH1209" s="32"/>
      <c r="CI1209" s="32"/>
      <c r="CJ1209" s="32"/>
      <c r="CK1209" s="32"/>
      <c r="CL1209" s="32"/>
      <c r="CM1209" s="32"/>
      <c r="CN1209" s="32"/>
      <c r="CO1209" s="32"/>
      <c r="CP1209" s="32"/>
      <c r="CQ1209" s="32"/>
      <c r="CR1209" s="32"/>
      <c r="CS1209" s="32"/>
      <c r="CT1209" s="32"/>
      <c r="CU1209" s="32"/>
      <c r="CV1209" s="32"/>
      <c r="CW1209" s="32"/>
    </row>
    <row r="1210" spans="15:101" s="26" customFormat="1" x14ac:dyDescent="0.3">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c r="AZ1210" s="32"/>
      <c r="BA1210" s="32"/>
      <c r="BB1210" s="32"/>
      <c r="BC1210" s="32"/>
      <c r="BD1210" s="32"/>
      <c r="BE1210" s="32"/>
      <c r="BF1210" s="32"/>
      <c r="BG1210" s="32"/>
      <c r="BH1210" s="32"/>
      <c r="BI1210" s="32"/>
      <c r="BJ1210" s="32"/>
      <c r="BK1210" s="32"/>
      <c r="BL1210" s="32"/>
      <c r="BM1210" s="32"/>
      <c r="BN1210" s="32"/>
      <c r="BO1210" s="32"/>
      <c r="BP1210" s="32"/>
      <c r="BQ1210" s="32"/>
      <c r="BR1210" s="32"/>
      <c r="BS1210" s="32"/>
      <c r="BT1210" s="32"/>
      <c r="BU1210" s="32"/>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row>
    <row r="1211" spans="15:101" s="26" customFormat="1" x14ac:dyDescent="0.3">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c r="AZ1211" s="32"/>
      <c r="BA1211" s="32"/>
      <c r="BB1211" s="32"/>
      <c r="BC1211" s="32"/>
      <c r="BD1211" s="32"/>
      <c r="BE1211" s="32"/>
      <c r="BF1211" s="32"/>
      <c r="BG1211" s="32"/>
      <c r="BH1211" s="32"/>
      <c r="BI1211" s="32"/>
      <c r="BJ1211" s="32"/>
      <c r="BK1211" s="32"/>
      <c r="BL1211" s="32"/>
      <c r="BM1211" s="32"/>
      <c r="BN1211" s="32"/>
      <c r="BO1211" s="32"/>
      <c r="BP1211" s="32"/>
      <c r="BQ1211" s="32"/>
      <c r="BR1211" s="32"/>
      <c r="BS1211" s="32"/>
      <c r="BT1211" s="32"/>
      <c r="BU1211" s="32"/>
      <c r="BV1211" s="32"/>
      <c r="BW1211" s="32"/>
      <c r="BX1211" s="32"/>
      <c r="BY1211" s="32"/>
      <c r="BZ1211" s="32"/>
      <c r="CA1211" s="32"/>
      <c r="CB1211" s="32"/>
      <c r="CC1211" s="32"/>
      <c r="CD1211" s="32"/>
      <c r="CE1211" s="32"/>
      <c r="CF1211" s="32"/>
      <c r="CG1211" s="32"/>
      <c r="CH1211" s="32"/>
      <c r="CI1211" s="32"/>
      <c r="CJ1211" s="32"/>
      <c r="CK1211" s="32"/>
      <c r="CL1211" s="32"/>
      <c r="CM1211" s="32"/>
      <c r="CN1211" s="32"/>
      <c r="CO1211" s="32"/>
      <c r="CP1211" s="32"/>
      <c r="CQ1211" s="32"/>
      <c r="CR1211" s="32"/>
      <c r="CS1211" s="32"/>
      <c r="CT1211" s="32"/>
      <c r="CU1211" s="32"/>
      <c r="CV1211" s="32"/>
      <c r="CW1211" s="32"/>
    </row>
    <row r="1212" spans="15:101" s="26" customFormat="1" x14ac:dyDescent="0.3">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c r="AZ1212" s="32"/>
      <c r="BA1212" s="32"/>
      <c r="BB1212" s="32"/>
      <c r="BC1212" s="32"/>
      <c r="BD1212" s="32"/>
      <c r="BE1212" s="32"/>
      <c r="BF1212" s="32"/>
      <c r="BG1212" s="32"/>
      <c r="BH1212" s="32"/>
      <c r="BI1212" s="32"/>
      <c r="BJ1212" s="32"/>
      <c r="BK1212" s="32"/>
      <c r="BL1212" s="32"/>
      <c r="BM1212" s="32"/>
      <c r="BN1212" s="32"/>
      <c r="BO1212" s="32"/>
      <c r="BP1212" s="32"/>
      <c r="BQ1212" s="32"/>
      <c r="BR1212" s="32"/>
      <c r="BS1212" s="32"/>
      <c r="BT1212" s="32"/>
      <c r="BU1212" s="32"/>
      <c r="BV1212" s="32"/>
      <c r="BW1212" s="32"/>
      <c r="BX1212" s="32"/>
      <c r="BY1212" s="32"/>
      <c r="BZ1212" s="32"/>
      <c r="CA1212" s="32"/>
      <c r="CB1212" s="32"/>
      <c r="CC1212" s="32"/>
      <c r="CD1212" s="32"/>
      <c r="CE1212" s="32"/>
      <c r="CF1212" s="32"/>
      <c r="CG1212" s="32"/>
      <c r="CH1212" s="32"/>
      <c r="CI1212" s="32"/>
      <c r="CJ1212" s="32"/>
      <c r="CK1212" s="32"/>
      <c r="CL1212" s="32"/>
      <c r="CM1212" s="32"/>
      <c r="CN1212" s="32"/>
      <c r="CO1212" s="32"/>
      <c r="CP1212" s="32"/>
      <c r="CQ1212" s="32"/>
      <c r="CR1212" s="32"/>
      <c r="CS1212" s="32"/>
      <c r="CT1212" s="32"/>
      <c r="CU1212" s="32"/>
      <c r="CV1212" s="32"/>
      <c r="CW1212" s="32"/>
    </row>
    <row r="1213" spans="15:101" s="26" customFormat="1" x14ac:dyDescent="0.3">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c r="AZ1213" s="32"/>
      <c r="BA1213" s="32"/>
      <c r="BB1213" s="32"/>
      <c r="BC1213" s="32"/>
      <c r="BD1213" s="32"/>
      <c r="BE1213" s="32"/>
      <c r="BF1213" s="32"/>
      <c r="BG1213" s="32"/>
      <c r="BH1213" s="32"/>
      <c r="BI1213" s="32"/>
      <c r="BJ1213" s="32"/>
      <c r="BK1213" s="32"/>
      <c r="BL1213" s="32"/>
      <c r="BM1213" s="32"/>
      <c r="BN1213" s="32"/>
      <c r="BO1213" s="32"/>
      <c r="BP1213" s="32"/>
      <c r="BQ1213" s="32"/>
      <c r="BR1213" s="32"/>
      <c r="BS1213" s="32"/>
      <c r="BT1213" s="32"/>
      <c r="BU1213" s="32"/>
      <c r="BV1213" s="32"/>
      <c r="BW1213" s="32"/>
      <c r="BX1213" s="32"/>
      <c r="BY1213" s="32"/>
      <c r="BZ1213" s="32"/>
      <c r="CA1213" s="32"/>
      <c r="CB1213" s="32"/>
      <c r="CC1213" s="32"/>
      <c r="CD1213" s="32"/>
      <c r="CE1213" s="32"/>
      <c r="CF1213" s="32"/>
      <c r="CG1213" s="32"/>
      <c r="CH1213" s="32"/>
      <c r="CI1213" s="32"/>
      <c r="CJ1213" s="32"/>
      <c r="CK1213" s="32"/>
      <c r="CL1213" s="32"/>
      <c r="CM1213" s="32"/>
      <c r="CN1213" s="32"/>
      <c r="CO1213" s="32"/>
      <c r="CP1213" s="32"/>
      <c r="CQ1213" s="32"/>
      <c r="CR1213" s="32"/>
      <c r="CS1213" s="32"/>
      <c r="CT1213" s="32"/>
      <c r="CU1213" s="32"/>
      <c r="CV1213" s="32"/>
      <c r="CW1213" s="32"/>
    </row>
    <row r="1214" spans="15:101" s="26" customFormat="1" x14ac:dyDescent="0.3">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c r="AZ1214" s="32"/>
      <c r="BA1214" s="32"/>
      <c r="BB1214" s="32"/>
      <c r="BC1214" s="32"/>
      <c r="BD1214" s="32"/>
      <c r="BE1214" s="32"/>
      <c r="BF1214" s="32"/>
      <c r="BG1214" s="32"/>
      <c r="BH1214" s="32"/>
      <c r="BI1214" s="32"/>
      <c r="BJ1214" s="32"/>
      <c r="BK1214" s="32"/>
      <c r="BL1214" s="32"/>
      <c r="BM1214" s="32"/>
      <c r="BN1214" s="32"/>
      <c r="BO1214" s="32"/>
      <c r="BP1214" s="32"/>
      <c r="BQ1214" s="32"/>
      <c r="BR1214" s="32"/>
      <c r="BS1214" s="32"/>
      <c r="BT1214" s="32"/>
      <c r="BU1214" s="32"/>
      <c r="BV1214" s="32"/>
      <c r="BW1214" s="32"/>
      <c r="BX1214" s="32"/>
      <c r="BY1214" s="32"/>
      <c r="BZ1214" s="32"/>
      <c r="CA1214" s="32"/>
      <c r="CB1214" s="32"/>
      <c r="CC1214" s="32"/>
      <c r="CD1214" s="32"/>
      <c r="CE1214" s="32"/>
      <c r="CF1214" s="32"/>
      <c r="CG1214" s="32"/>
      <c r="CH1214" s="32"/>
      <c r="CI1214" s="32"/>
      <c r="CJ1214" s="32"/>
      <c r="CK1214" s="32"/>
      <c r="CL1214" s="32"/>
      <c r="CM1214" s="32"/>
      <c r="CN1214" s="32"/>
      <c r="CO1214" s="32"/>
      <c r="CP1214" s="32"/>
      <c r="CQ1214" s="32"/>
      <c r="CR1214" s="32"/>
      <c r="CS1214" s="32"/>
      <c r="CT1214" s="32"/>
      <c r="CU1214" s="32"/>
      <c r="CV1214" s="32"/>
      <c r="CW1214" s="32"/>
    </row>
    <row r="1215" spans="15:101" s="26" customFormat="1" x14ac:dyDescent="0.3">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c r="AZ1215" s="32"/>
      <c r="BA1215" s="32"/>
      <c r="BB1215" s="32"/>
      <c r="BC1215" s="32"/>
      <c r="BD1215" s="32"/>
      <c r="BE1215" s="32"/>
      <c r="BF1215" s="32"/>
      <c r="BG1215" s="32"/>
      <c r="BH1215" s="32"/>
      <c r="BI1215" s="32"/>
      <c r="BJ1215" s="32"/>
      <c r="BK1215" s="32"/>
      <c r="BL1215" s="32"/>
      <c r="BM1215" s="32"/>
      <c r="BN1215" s="32"/>
      <c r="BO1215" s="32"/>
      <c r="BP1215" s="32"/>
      <c r="BQ1215" s="32"/>
      <c r="BR1215" s="32"/>
      <c r="BS1215" s="32"/>
      <c r="BT1215" s="32"/>
      <c r="BU1215" s="32"/>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row>
    <row r="1216" spans="15:101" s="26" customFormat="1" x14ac:dyDescent="0.3">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c r="AZ1216" s="32"/>
      <c r="BA1216" s="32"/>
      <c r="BB1216" s="32"/>
      <c r="BC1216" s="32"/>
      <c r="BD1216" s="32"/>
      <c r="BE1216" s="32"/>
      <c r="BF1216" s="32"/>
      <c r="BG1216" s="32"/>
      <c r="BH1216" s="32"/>
      <c r="BI1216" s="32"/>
      <c r="BJ1216" s="32"/>
      <c r="BK1216" s="32"/>
      <c r="BL1216" s="32"/>
      <c r="BM1216" s="32"/>
      <c r="BN1216" s="32"/>
      <c r="BO1216" s="32"/>
      <c r="BP1216" s="32"/>
      <c r="BQ1216" s="32"/>
      <c r="BR1216" s="32"/>
      <c r="BS1216" s="32"/>
      <c r="BT1216" s="32"/>
      <c r="BU1216" s="32"/>
      <c r="BV1216" s="32"/>
      <c r="BW1216" s="32"/>
      <c r="BX1216" s="32"/>
      <c r="BY1216" s="32"/>
      <c r="BZ1216" s="32"/>
      <c r="CA1216" s="32"/>
      <c r="CB1216" s="32"/>
      <c r="CC1216" s="32"/>
      <c r="CD1216" s="32"/>
      <c r="CE1216" s="32"/>
      <c r="CF1216" s="32"/>
      <c r="CG1216" s="32"/>
      <c r="CH1216" s="32"/>
      <c r="CI1216" s="32"/>
      <c r="CJ1216" s="32"/>
      <c r="CK1216" s="32"/>
      <c r="CL1216" s="32"/>
      <c r="CM1216" s="32"/>
      <c r="CN1216" s="32"/>
      <c r="CO1216" s="32"/>
      <c r="CP1216" s="32"/>
      <c r="CQ1216" s="32"/>
      <c r="CR1216" s="32"/>
      <c r="CS1216" s="32"/>
      <c r="CT1216" s="32"/>
      <c r="CU1216" s="32"/>
      <c r="CV1216" s="32"/>
      <c r="CW1216" s="32"/>
    </row>
    <row r="1217" spans="15:101" s="26" customFormat="1" x14ac:dyDescent="0.3">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c r="AZ1217" s="32"/>
      <c r="BA1217" s="32"/>
      <c r="BB1217" s="32"/>
      <c r="BC1217" s="32"/>
      <c r="BD1217" s="32"/>
      <c r="BE1217" s="32"/>
      <c r="BF1217" s="32"/>
      <c r="BG1217" s="32"/>
      <c r="BH1217" s="32"/>
      <c r="BI1217" s="32"/>
      <c r="BJ1217" s="32"/>
      <c r="BK1217" s="32"/>
      <c r="BL1217" s="32"/>
      <c r="BM1217" s="32"/>
      <c r="BN1217" s="32"/>
      <c r="BO1217" s="32"/>
      <c r="BP1217" s="32"/>
      <c r="BQ1217" s="32"/>
      <c r="BR1217" s="32"/>
      <c r="BS1217" s="32"/>
      <c r="BT1217" s="32"/>
      <c r="BU1217" s="32"/>
      <c r="BV1217" s="32"/>
      <c r="BW1217" s="32"/>
      <c r="BX1217" s="32"/>
      <c r="BY1217" s="32"/>
      <c r="BZ1217" s="32"/>
      <c r="CA1217" s="32"/>
      <c r="CB1217" s="32"/>
      <c r="CC1217" s="32"/>
      <c r="CD1217" s="32"/>
      <c r="CE1217" s="32"/>
      <c r="CF1217" s="32"/>
      <c r="CG1217" s="32"/>
      <c r="CH1217" s="32"/>
      <c r="CI1217" s="32"/>
      <c r="CJ1217" s="32"/>
      <c r="CK1217" s="32"/>
      <c r="CL1217" s="32"/>
      <c r="CM1217" s="32"/>
      <c r="CN1217" s="32"/>
      <c r="CO1217" s="32"/>
      <c r="CP1217" s="32"/>
      <c r="CQ1217" s="32"/>
      <c r="CR1217" s="32"/>
      <c r="CS1217" s="32"/>
      <c r="CT1217" s="32"/>
      <c r="CU1217" s="32"/>
      <c r="CV1217" s="32"/>
      <c r="CW1217" s="32"/>
    </row>
    <row r="1218" spans="15:101" s="26" customFormat="1" x14ac:dyDescent="0.3">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c r="AZ1218" s="32"/>
      <c r="BA1218" s="32"/>
      <c r="BB1218" s="32"/>
      <c r="BC1218" s="32"/>
      <c r="BD1218" s="32"/>
      <c r="BE1218" s="32"/>
      <c r="BF1218" s="32"/>
      <c r="BG1218" s="32"/>
      <c r="BH1218" s="32"/>
      <c r="BI1218" s="32"/>
      <c r="BJ1218" s="32"/>
      <c r="BK1218" s="32"/>
      <c r="BL1218" s="32"/>
      <c r="BM1218" s="32"/>
      <c r="BN1218" s="32"/>
      <c r="BO1218" s="32"/>
      <c r="BP1218" s="32"/>
      <c r="BQ1218" s="32"/>
      <c r="BR1218" s="32"/>
      <c r="BS1218" s="32"/>
      <c r="BT1218" s="32"/>
      <c r="BU1218" s="32"/>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row>
    <row r="1219" spans="15:101" s="26" customFormat="1" x14ac:dyDescent="0.3">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c r="AZ1219" s="32"/>
      <c r="BA1219" s="32"/>
      <c r="BB1219" s="32"/>
      <c r="BC1219" s="32"/>
      <c r="BD1219" s="32"/>
      <c r="BE1219" s="32"/>
      <c r="BF1219" s="32"/>
      <c r="BG1219" s="32"/>
      <c r="BH1219" s="32"/>
      <c r="BI1219" s="32"/>
      <c r="BJ1219" s="32"/>
      <c r="BK1219" s="32"/>
      <c r="BL1219" s="32"/>
      <c r="BM1219" s="32"/>
      <c r="BN1219" s="32"/>
      <c r="BO1219" s="32"/>
      <c r="BP1219" s="32"/>
      <c r="BQ1219" s="32"/>
      <c r="BR1219" s="32"/>
      <c r="BS1219" s="32"/>
      <c r="BT1219" s="32"/>
      <c r="BU1219" s="32"/>
      <c r="BV1219" s="32"/>
      <c r="BW1219" s="32"/>
      <c r="BX1219" s="32"/>
      <c r="BY1219" s="32"/>
      <c r="BZ1219" s="32"/>
      <c r="CA1219" s="32"/>
      <c r="CB1219" s="32"/>
      <c r="CC1219" s="32"/>
      <c r="CD1219" s="32"/>
      <c r="CE1219" s="32"/>
      <c r="CF1219" s="32"/>
      <c r="CG1219" s="32"/>
      <c r="CH1219" s="32"/>
      <c r="CI1219" s="32"/>
      <c r="CJ1219" s="32"/>
      <c r="CK1219" s="32"/>
      <c r="CL1219" s="32"/>
      <c r="CM1219" s="32"/>
      <c r="CN1219" s="32"/>
      <c r="CO1219" s="32"/>
      <c r="CP1219" s="32"/>
      <c r="CQ1219" s="32"/>
      <c r="CR1219" s="32"/>
      <c r="CS1219" s="32"/>
      <c r="CT1219" s="32"/>
      <c r="CU1219" s="32"/>
      <c r="CV1219" s="32"/>
      <c r="CW1219" s="32"/>
    </row>
    <row r="1220" spans="15:101" s="26" customFormat="1" x14ac:dyDescent="0.3">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c r="AZ1220" s="32"/>
      <c r="BA1220" s="32"/>
      <c r="BB1220" s="32"/>
      <c r="BC1220" s="32"/>
      <c r="BD1220" s="32"/>
      <c r="BE1220" s="32"/>
      <c r="BF1220" s="32"/>
      <c r="BG1220" s="32"/>
      <c r="BH1220" s="32"/>
      <c r="BI1220" s="32"/>
      <c r="BJ1220" s="32"/>
      <c r="BK1220" s="32"/>
      <c r="BL1220" s="32"/>
      <c r="BM1220" s="32"/>
      <c r="BN1220" s="32"/>
      <c r="BO1220" s="32"/>
      <c r="BP1220" s="32"/>
      <c r="BQ1220" s="32"/>
      <c r="BR1220" s="32"/>
      <c r="BS1220" s="32"/>
      <c r="BT1220" s="32"/>
      <c r="BU1220" s="32"/>
      <c r="BV1220" s="32"/>
      <c r="BW1220" s="32"/>
      <c r="BX1220" s="32"/>
      <c r="BY1220" s="32"/>
      <c r="BZ1220" s="32"/>
      <c r="CA1220" s="32"/>
      <c r="CB1220" s="32"/>
      <c r="CC1220" s="32"/>
      <c r="CD1220" s="32"/>
      <c r="CE1220" s="32"/>
      <c r="CF1220" s="32"/>
      <c r="CG1220" s="32"/>
      <c r="CH1220" s="32"/>
      <c r="CI1220" s="32"/>
      <c r="CJ1220" s="32"/>
      <c r="CK1220" s="32"/>
      <c r="CL1220" s="32"/>
      <c r="CM1220" s="32"/>
      <c r="CN1220" s="32"/>
      <c r="CO1220" s="32"/>
      <c r="CP1220" s="32"/>
      <c r="CQ1220" s="32"/>
      <c r="CR1220" s="32"/>
      <c r="CS1220" s="32"/>
      <c r="CT1220" s="32"/>
      <c r="CU1220" s="32"/>
      <c r="CV1220" s="32"/>
      <c r="CW1220" s="32"/>
    </row>
    <row r="1221" spans="15:101" s="26" customFormat="1" x14ac:dyDescent="0.3">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c r="AZ1221" s="32"/>
      <c r="BA1221" s="32"/>
      <c r="BB1221" s="32"/>
      <c r="BC1221" s="32"/>
      <c r="BD1221" s="32"/>
      <c r="BE1221" s="32"/>
      <c r="BF1221" s="32"/>
      <c r="BG1221" s="32"/>
      <c r="BH1221" s="32"/>
      <c r="BI1221" s="32"/>
      <c r="BJ1221" s="32"/>
      <c r="BK1221" s="32"/>
      <c r="BL1221" s="32"/>
      <c r="BM1221" s="32"/>
      <c r="BN1221" s="32"/>
      <c r="BO1221" s="32"/>
      <c r="BP1221" s="32"/>
      <c r="BQ1221" s="32"/>
      <c r="BR1221" s="32"/>
      <c r="BS1221" s="32"/>
      <c r="BT1221" s="32"/>
      <c r="BU1221" s="32"/>
      <c r="BV1221" s="32"/>
      <c r="BW1221" s="32"/>
      <c r="BX1221" s="32"/>
      <c r="BY1221" s="32"/>
      <c r="BZ1221" s="32"/>
      <c r="CA1221" s="32"/>
      <c r="CB1221" s="32"/>
      <c r="CC1221" s="32"/>
      <c r="CD1221" s="32"/>
      <c r="CE1221" s="32"/>
      <c r="CF1221" s="32"/>
      <c r="CG1221" s="32"/>
      <c r="CH1221" s="32"/>
      <c r="CI1221" s="32"/>
      <c r="CJ1221" s="32"/>
      <c r="CK1221" s="32"/>
      <c r="CL1221" s="32"/>
      <c r="CM1221" s="32"/>
      <c r="CN1221" s="32"/>
      <c r="CO1221" s="32"/>
      <c r="CP1221" s="32"/>
      <c r="CQ1221" s="32"/>
      <c r="CR1221" s="32"/>
      <c r="CS1221" s="32"/>
      <c r="CT1221" s="32"/>
      <c r="CU1221" s="32"/>
      <c r="CV1221" s="32"/>
      <c r="CW1221" s="32"/>
    </row>
    <row r="1222" spans="15:101" s="26" customFormat="1" x14ac:dyDescent="0.3">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c r="AZ1222" s="32"/>
      <c r="BA1222" s="32"/>
      <c r="BB1222" s="32"/>
      <c r="BC1222" s="32"/>
      <c r="BD1222" s="32"/>
      <c r="BE1222" s="32"/>
      <c r="BF1222" s="32"/>
      <c r="BG1222" s="32"/>
      <c r="BH1222" s="32"/>
      <c r="BI1222" s="32"/>
      <c r="BJ1222" s="32"/>
      <c r="BK1222" s="32"/>
      <c r="BL1222" s="32"/>
      <c r="BM1222" s="32"/>
      <c r="BN1222" s="32"/>
      <c r="BO1222" s="32"/>
      <c r="BP1222" s="32"/>
      <c r="BQ1222" s="32"/>
      <c r="BR1222" s="32"/>
      <c r="BS1222" s="32"/>
      <c r="BT1222" s="32"/>
      <c r="BU1222" s="32"/>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row>
    <row r="1223" spans="15:101" s="26" customFormat="1" x14ac:dyDescent="0.3">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c r="AZ1223" s="32"/>
      <c r="BA1223" s="32"/>
      <c r="BB1223" s="32"/>
      <c r="BC1223" s="32"/>
      <c r="BD1223" s="32"/>
      <c r="BE1223" s="32"/>
      <c r="BF1223" s="32"/>
      <c r="BG1223" s="32"/>
      <c r="BH1223" s="32"/>
      <c r="BI1223" s="32"/>
      <c r="BJ1223" s="32"/>
      <c r="BK1223" s="32"/>
      <c r="BL1223" s="32"/>
      <c r="BM1223" s="32"/>
      <c r="BN1223" s="32"/>
      <c r="BO1223" s="32"/>
      <c r="BP1223" s="32"/>
      <c r="BQ1223" s="32"/>
      <c r="BR1223" s="32"/>
      <c r="BS1223" s="32"/>
      <c r="BT1223" s="32"/>
      <c r="BU1223" s="32"/>
      <c r="BV1223" s="32"/>
      <c r="BW1223" s="32"/>
      <c r="BX1223" s="32"/>
      <c r="BY1223" s="32"/>
      <c r="BZ1223" s="32"/>
      <c r="CA1223" s="32"/>
      <c r="CB1223" s="32"/>
      <c r="CC1223" s="32"/>
      <c r="CD1223" s="32"/>
      <c r="CE1223" s="32"/>
      <c r="CF1223" s="32"/>
      <c r="CG1223" s="32"/>
      <c r="CH1223" s="32"/>
      <c r="CI1223" s="32"/>
      <c r="CJ1223" s="32"/>
      <c r="CK1223" s="32"/>
      <c r="CL1223" s="32"/>
      <c r="CM1223" s="32"/>
      <c r="CN1223" s="32"/>
      <c r="CO1223" s="32"/>
      <c r="CP1223" s="32"/>
      <c r="CQ1223" s="32"/>
      <c r="CR1223" s="32"/>
      <c r="CS1223" s="32"/>
      <c r="CT1223" s="32"/>
      <c r="CU1223" s="32"/>
      <c r="CV1223" s="32"/>
      <c r="CW1223" s="32"/>
    </row>
    <row r="1224" spans="15:101" s="26" customFormat="1" x14ac:dyDescent="0.3">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c r="AZ1224" s="32"/>
      <c r="BA1224" s="32"/>
      <c r="BB1224" s="32"/>
      <c r="BC1224" s="32"/>
      <c r="BD1224" s="32"/>
      <c r="BE1224" s="32"/>
      <c r="BF1224" s="32"/>
      <c r="BG1224" s="32"/>
      <c r="BH1224" s="32"/>
      <c r="BI1224" s="32"/>
      <c r="BJ1224" s="32"/>
      <c r="BK1224" s="32"/>
      <c r="BL1224" s="32"/>
      <c r="BM1224" s="32"/>
      <c r="BN1224" s="32"/>
      <c r="BO1224" s="32"/>
      <c r="BP1224" s="32"/>
      <c r="BQ1224" s="32"/>
      <c r="BR1224" s="32"/>
      <c r="BS1224" s="32"/>
      <c r="BT1224" s="32"/>
      <c r="BU1224" s="32"/>
      <c r="BV1224" s="32"/>
      <c r="BW1224" s="32"/>
      <c r="BX1224" s="32"/>
      <c r="BY1224" s="32"/>
      <c r="BZ1224" s="32"/>
      <c r="CA1224" s="32"/>
      <c r="CB1224" s="32"/>
      <c r="CC1224" s="32"/>
      <c r="CD1224" s="32"/>
      <c r="CE1224" s="32"/>
      <c r="CF1224" s="32"/>
      <c r="CG1224" s="32"/>
      <c r="CH1224" s="32"/>
      <c r="CI1224" s="32"/>
      <c r="CJ1224" s="32"/>
      <c r="CK1224" s="32"/>
      <c r="CL1224" s="32"/>
      <c r="CM1224" s="32"/>
      <c r="CN1224" s="32"/>
      <c r="CO1224" s="32"/>
      <c r="CP1224" s="32"/>
      <c r="CQ1224" s="32"/>
      <c r="CR1224" s="32"/>
      <c r="CS1224" s="32"/>
      <c r="CT1224" s="32"/>
      <c r="CU1224" s="32"/>
      <c r="CV1224" s="32"/>
      <c r="CW1224" s="32"/>
    </row>
    <row r="1225" spans="15:101" s="26" customFormat="1" x14ac:dyDescent="0.3">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c r="AZ1225" s="32"/>
      <c r="BA1225" s="32"/>
      <c r="BB1225" s="32"/>
      <c r="BC1225" s="32"/>
      <c r="BD1225" s="32"/>
      <c r="BE1225" s="32"/>
      <c r="BF1225" s="32"/>
      <c r="BG1225" s="32"/>
      <c r="BH1225" s="32"/>
      <c r="BI1225" s="32"/>
      <c r="BJ1225" s="32"/>
      <c r="BK1225" s="32"/>
      <c r="BL1225" s="32"/>
      <c r="BM1225" s="32"/>
      <c r="BN1225" s="32"/>
      <c r="BO1225" s="32"/>
      <c r="BP1225" s="32"/>
      <c r="BQ1225" s="32"/>
      <c r="BR1225" s="32"/>
      <c r="BS1225" s="32"/>
      <c r="BT1225" s="32"/>
      <c r="BU1225" s="32"/>
      <c r="BV1225" s="32"/>
      <c r="BW1225" s="32"/>
      <c r="BX1225" s="32"/>
      <c r="BY1225" s="32"/>
      <c r="BZ1225" s="32"/>
      <c r="CA1225" s="32"/>
      <c r="CB1225" s="32"/>
      <c r="CC1225" s="32"/>
      <c r="CD1225" s="32"/>
      <c r="CE1225" s="32"/>
      <c r="CF1225" s="32"/>
      <c r="CG1225" s="32"/>
      <c r="CH1225" s="32"/>
      <c r="CI1225" s="32"/>
      <c r="CJ1225" s="32"/>
      <c r="CK1225" s="32"/>
      <c r="CL1225" s="32"/>
      <c r="CM1225" s="32"/>
      <c r="CN1225" s="32"/>
      <c r="CO1225" s="32"/>
      <c r="CP1225" s="32"/>
      <c r="CQ1225" s="32"/>
      <c r="CR1225" s="32"/>
      <c r="CS1225" s="32"/>
      <c r="CT1225" s="32"/>
      <c r="CU1225" s="32"/>
      <c r="CV1225" s="32"/>
      <c r="CW1225" s="32"/>
    </row>
    <row r="1226" spans="15:101" s="26" customFormat="1" x14ac:dyDescent="0.3">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c r="AZ1226" s="32"/>
      <c r="BA1226" s="32"/>
      <c r="BB1226" s="32"/>
      <c r="BC1226" s="32"/>
      <c r="BD1226" s="32"/>
      <c r="BE1226" s="32"/>
      <c r="BF1226" s="32"/>
      <c r="BG1226" s="32"/>
      <c r="BH1226" s="32"/>
      <c r="BI1226" s="32"/>
      <c r="BJ1226" s="32"/>
      <c r="BK1226" s="32"/>
      <c r="BL1226" s="32"/>
      <c r="BM1226" s="32"/>
      <c r="BN1226" s="32"/>
      <c r="BO1226" s="32"/>
      <c r="BP1226" s="32"/>
      <c r="BQ1226" s="32"/>
      <c r="BR1226" s="32"/>
      <c r="BS1226" s="32"/>
      <c r="BT1226" s="32"/>
      <c r="BU1226" s="32"/>
      <c r="BV1226" s="32"/>
      <c r="BW1226" s="32"/>
      <c r="BX1226" s="32"/>
      <c r="BY1226" s="32"/>
      <c r="BZ1226" s="32"/>
      <c r="CA1226" s="32"/>
      <c r="CB1226" s="32"/>
      <c r="CC1226" s="32"/>
      <c r="CD1226" s="32"/>
      <c r="CE1226" s="32"/>
      <c r="CF1226" s="32"/>
      <c r="CG1226" s="32"/>
      <c r="CH1226" s="32"/>
      <c r="CI1226" s="32"/>
      <c r="CJ1226" s="32"/>
      <c r="CK1226" s="32"/>
      <c r="CL1226" s="32"/>
      <c r="CM1226" s="32"/>
      <c r="CN1226" s="32"/>
      <c r="CO1226" s="32"/>
      <c r="CP1226" s="32"/>
      <c r="CQ1226" s="32"/>
      <c r="CR1226" s="32"/>
      <c r="CS1226" s="32"/>
      <c r="CT1226" s="32"/>
      <c r="CU1226" s="32"/>
      <c r="CV1226" s="32"/>
      <c r="CW1226" s="32"/>
    </row>
    <row r="1227" spans="15:101" s="26" customFormat="1" x14ac:dyDescent="0.3">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c r="AZ1227" s="32"/>
      <c r="BA1227" s="32"/>
      <c r="BB1227" s="32"/>
      <c r="BC1227" s="32"/>
      <c r="BD1227" s="32"/>
      <c r="BE1227" s="32"/>
      <c r="BF1227" s="32"/>
      <c r="BG1227" s="32"/>
      <c r="BH1227" s="32"/>
      <c r="BI1227" s="32"/>
      <c r="BJ1227" s="32"/>
      <c r="BK1227" s="32"/>
      <c r="BL1227" s="32"/>
      <c r="BM1227" s="32"/>
      <c r="BN1227" s="32"/>
      <c r="BO1227" s="32"/>
      <c r="BP1227" s="32"/>
      <c r="BQ1227" s="32"/>
      <c r="BR1227" s="32"/>
      <c r="BS1227" s="32"/>
      <c r="BT1227" s="32"/>
      <c r="BU1227" s="32"/>
      <c r="BV1227" s="32"/>
      <c r="BW1227" s="32"/>
      <c r="BX1227" s="32"/>
      <c r="BY1227" s="32"/>
      <c r="BZ1227" s="32"/>
      <c r="CA1227" s="32"/>
      <c r="CB1227" s="32"/>
      <c r="CC1227" s="32"/>
      <c r="CD1227" s="32"/>
      <c r="CE1227" s="32"/>
      <c r="CF1227" s="32"/>
      <c r="CG1227" s="32"/>
      <c r="CH1227" s="32"/>
      <c r="CI1227" s="32"/>
      <c r="CJ1227" s="32"/>
      <c r="CK1227" s="32"/>
      <c r="CL1227" s="32"/>
      <c r="CM1227" s="32"/>
      <c r="CN1227" s="32"/>
      <c r="CO1227" s="32"/>
      <c r="CP1227" s="32"/>
      <c r="CQ1227" s="32"/>
      <c r="CR1227" s="32"/>
      <c r="CS1227" s="32"/>
      <c r="CT1227" s="32"/>
      <c r="CU1227" s="32"/>
      <c r="CV1227" s="32"/>
      <c r="CW1227" s="32"/>
    </row>
    <row r="1228" spans="15:101" s="26" customFormat="1" x14ac:dyDescent="0.3">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c r="AZ1228" s="32"/>
      <c r="BA1228" s="32"/>
      <c r="BB1228" s="32"/>
      <c r="BC1228" s="32"/>
      <c r="BD1228" s="32"/>
      <c r="BE1228" s="32"/>
      <c r="BF1228" s="32"/>
      <c r="BG1228" s="32"/>
      <c r="BH1228" s="32"/>
      <c r="BI1228" s="32"/>
      <c r="BJ1228" s="32"/>
      <c r="BK1228" s="32"/>
      <c r="BL1228" s="32"/>
      <c r="BM1228" s="32"/>
      <c r="BN1228" s="32"/>
      <c r="BO1228" s="32"/>
      <c r="BP1228" s="32"/>
      <c r="BQ1228" s="32"/>
      <c r="BR1228" s="32"/>
      <c r="BS1228" s="32"/>
      <c r="BT1228" s="32"/>
      <c r="BU1228" s="32"/>
      <c r="BV1228" s="32"/>
      <c r="BW1228" s="32"/>
      <c r="BX1228" s="32"/>
      <c r="BY1228" s="32"/>
      <c r="BZ1228" s="32"/>
      <c r="CA1228" s="32"/>
      <c r="CB1228" s="32"/>
      <c r="CC1228" s="32"/>
      <c r="CD1228" s="32"/>
      <c r="CE1228" s="32"/>
      <c r="CF1228" s="32"/>
      <c r="CG1228" s="32"/>
      <c r="CH1228" s="32"/>
      <c r="CI1228" s="32"/>
      <c r="CJ1228" s="32"/>
      <c r="CK1228" s="32"/>
      <c r="CL1228" s="32"/>
      <c r="CM1228" s="32"/>
      <c r="CN1228" s="32"/>
      <c r="CO1228" s="32"/>
      <c r="CP1228" s="32"/>
      <c r="CQ1228" s="32"/>
      <c r="CR1228" s="32"/>
      <c r="CS1228" s="32"/>
      <c r="CT1228" s="32"/>
      <c r="CU1228" s="32"/>
      <c r="CV1228" s="32"/>
      <c r="CW1228" s="32"/>
    </row>
    <row r="1229" spans="15:101" s="26" customFormat="1" x14ac:dyDescent="0.3">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c r="AZ1229" s="32"/>
      <c r="BA1229" s="32"/>
      <c r="BB1229" s="32"/>
      <c r="BC1229" s="32"/>
      <c r="BD1229" s="32"/>
      <c r="BE1229" s="32"/>
      <c r="BF1229" s="32"/>
      <c r="BG1229" s="32"/>
      <c r="BH1229" s="32"/>
      <c r="BI1229" s="32"/>
      <c r="BJ1229" s="32"/>
      <c r="BK1229" s="32"/>
      <c r="BL1229" s="32"/>
      <c r="BM1229" s="32"/>
      <c r="BN1229" s="32"/>
      <c r="BO1229" s="32"/>
      <c r="BP1229" s="32"/>
      <c r="BQ1229" s="32"/>
      <c r="BR1229" s="32"/>
      <c r="BS1229" s="32"/>
      <c r="BT1229" s="32"/>
      <c r="BU1229" s="32"/>
      <c r="BV1229" s="32"/>
      <c r="BW1229" s="32"/>
      <c r="BX1229" s="32"/>
      <c r="BY1229" s="32"/>
      <c r="BZ1229" s="32"/>
      <c r="CA1229" s="32"/>
      <c r="CB1229" s="32"/>
      <c r="CC1229" s="32"/>
      <c r="CD1229" s="32"/>
      <c r="CE1229" s="32"/>
      <c r="CF1229" s="32"/>
      <c r="CG1229" s="32"/>
      <c r="CH1229" s="32"/>
      <c r="CI1229" s="32"/>
      <c r="CJ1229" s="32"/>
      <c r="CK1229" s="32"/>
      <c r="CL1229" s="32"/>
      <c r="CM1229" s="32"/>
      <c r="CN1229" s="32"/>
      <c r="CO1229" s="32"/>
      <c r="CP1229" s="32"/>
      <c r="CQ1229" s="32"/>
      <c r="CR1229" s="32"/>
      <c r="CS1229" s="32"/>
      <c r="CT1229" s="32"/>
      <c r="CU1229" s="32"/>
      <c r="CV1229" s="32"/>
      <c r="CW1229" s="32"/>
    </row>
    <row r="1230" spans="15:101" s="26" customFormat="1" x14ac:dyDescent="0.3">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c r="AZ1230" s="32"/>
      <c r="BA1230" s="32"/>
      <c r="BB1230" s="32"/>
      <c r="BC1230" s="32"/>
      <c r="BD1230" s="32"/>
      <c r="BE1230" s="32"/>
      <c r="BF1230" s="32"/>
      <c r="BG1230" s="32"/>
      <c r="BH1230" s="32"/>
      <c r="BI1230" s="32"/>
      <c r="BJ1230" s="32"/>
      <c r="BK1230" s="32"/>
      <c r="BL1230" s="32"/>
      <c r="BM1230" s="32"/>
      <c r="BN1230" s="32"/>
      <c r="BO1230" s="32"/>
      <c r="BP1230" s="32"/>
      <c r="BQ1230" s="32"/>
      <c r="BR1230" s="32"/>
      <c r="BS1230" s="32"/>
      <c r="BT1230" s="32"/>
      <c r="BU1230" s="32"/>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row>
    <row r="1231" spans="15:101" s="26" customFormat="1" x14ac:dyDescent="0.3">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c r="AZ1231" s="32"/>
      <c r="BA1231" s="32"/>
      <c r="BB1231" s="32"/>
      <c r="BC1231" s="32"/>
      <c r="BD1231" s="32"/>
      <c r="BE1231" s="32"/>
      <c r="BF1231" s="32"/>
      <c r="BG1231" s="32"/>
      <c r="BH1231" s="32"/>
      <c r="BI1231" s="32"/>
      <c r="BJ1231" s="32"/>
      <c r="BK1231" s="32"/>
      <c r="BL1231" s="32"/>
      <c r="BM1231" s="32"/>
      <c r="BN1231" s="32"/>
      <c r="BO1231" s="32"/>
      <c r="BP1231" s="32"/>
      <c r="BQ1231" s="32"/>
      <c r="BR1231" s="32"/>
      <c r="BS1231" s="32"/>
      <c r="BT1231" s="32"/>
      <c r="BU1231" s="32"/>
      <c r="BV1231" s="32"/>
      <c r="BW1231" s="32"/>
      <c r="BX1231" s="32"/>
      <c r="BY1231" s="32"/>
      <c r="BZ1231" s="32"/>
      <c r="CA1231" s="32"/>
      <c r="CB1231" s="32"/>
      <c r="CC1231" s="32"/>
      <c r="CD1231" s="32"/>
      <c r="CE1231" s="32"/>
      <c r="CF1231" s="32"/>
      <c r="CG1231" s="32"/>
      <c r="CH1231" s="32"/>
      <c r="CI1231" s="32"/>
      <c r="CJ1231" s="32"/>
      <c r="CK1231" s="32"/>
      <c r="CL1231" s="32"/>
      <c r="CM1231" s="32"/>
      <c r="CN1231" s="32"/>
      <c r="CO1231" s="32"/>
      <c r="CP1231" s="32"/>
      <c r="CQ1231" s="32"/>
      <c r="CR1231" s="32"/>
      <c r="CS1231" s="32"/>
      <c r="CT1231" s="32"/>
      <c r="CU1231" s="32"/>
      <c r="CV1231" s="32"/>
      <c r="CW1231" s="32"/>
    </row>
    <row r="1232" spans="15:101" s="26" customFormat="1" x14ac:dyDescent="0.3">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c r="AZ1232" s="32"/>
      <c r="BA1232" s="32"/>
      <c r="BB1232" s="32"/>
      <c r="BC1232" s="32"/>
      <c r="BD1232" s="32"/>
      <c r="BE1232" s="32"/>
      <c r="BF1232" s="32"/>
      <c r="BG1232" s="32"/>
      <c r="BH1232" s="32"/>
      <c r="BI1232" s="32"/>
      <c r="BJ1232" s="32"/>
      <c r="BK1232" s="32"/>
      <c r="BL1232" s="32"/>
      <c r="BM1232" s="32"/>
      <c r="BN1232" s="32"/>
      <c r="BO1232" s="32"/>
      <c r="BP1232" s="32"/>
      <c r="BQ1232" s="32"/>
      <c r="BR1232" s="32"/>
      <c r="BS1232" s="32"/>
      <c r="BT1232" s="32"/>
      <c r="BU1232" s="32"/>
      <c r="BV1232" s="32"/>
      <c r="BW1232" s="32"/>
      <c r="BX1232" s="32"/>
      <c r="BY1232" s="32"/>
      <c r="BZ1232" s="32"/>
      <c r="CA1232" s="32"/>
      <c r="CB1232" s="32"/>
      <c r="CC1232" s="32"/>
      <c r="CD1232" s="32"/>
      <c r="CE1232" s="32"/>
      <c r="CF1232" s="32"/>
      <c r="CG1232" s="32"/>
      <c r="CH1232" s="32"/>
      <c r="CI1232" s="32"/>
      <c r="CJ1232" s="32"/>
      <c r="CK1232" s="32"/>
      <c r="CL1232" s="32"/>
      <c r="CM1232" s="32"/>
      <c r="CN1232" s="32"/>
      <c r="CO1232" s="32"/>
      <c r="CP1232" s="32"/>
      <c r="CQ1232" s="32"/>
      <c r="CR1232" s="32"/>
      <c r="CS1232" s="32"/>
      <c r="CT1232" s="32"/>
      <c r="CU1232" s="32"/>
      <c r="CV1232" s="32"/>
      <c r="CW1232" s="32"/>
    </row>
    <row r="1233" spans="15:101" s="26" customFormat="1" x14ac:dyDescent="0.3">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c r="AZ1233" s="32"/>
      <c r="BA1233" s="32"/>
      <c r="BB1233" s="32"/>
      <c r="BC1233" s="32"/>
      <c r="BD1233" s="32"/>
      <c r="BE1233" s="32"/>
      <c r="BF1233" s="32"/>
      <c r="BG1233" s="32"/>
      <c r="BH1233" s="32"/>
      <c r="BI1233" s="32"/>
      <c r="BJ1233" s="32"/>
      <c r="BK1233" s="32"/>
      <c r="BL1233" s="32"/>
      <c r="BM1233" s="32"/>
      <c r="BN1233" s="32"/>
      <c r="BO1233" s="32"/>
      <c r="BP1233" s="32"/>
      <c r="BQ1233" s="32"/>
      <c r="BR1233" s="32"/>
      <c r="BS1233" s="32"/>
      <c r="BT1233" s="32"/>
      <c r="BU1233" s="32"/>
      <c r="BV1233" s="32"/>
      <c r="BW1233" s="32"/>
      <c r="BX1233" s="32"/>
      <c r="BY1233" s="32"/>
      <c r="BZ1233" s="32"/>
      <c r="CA1233" s="32"/>
      <c r="CB1233" s="32"/>
      <c r="CC1233" s="32"/>
      <c r="CD1233" s="32"/>
      <c r="CE1233" s="32"/>
      <c r="CF1233" s="32"/>
      <c r="CG1233" s="32"/>
      <c r="CH1233" s="32"/>
      <c r="CI1233" s="32"/>
      <c r="CJ1233" s="32"/>
      <c r="CK1233" s="32"/>
      <c r="CL1233" s="32"/>
      <c r="CM1233" s="32"/>
      <c r="CN1233" s="32"/>
      <c r="CO1233" s="32"/>
      <c r="CP1233" s="32"/>
      <c r="CQ1233" s="32"/>
      <c r="CR1233" s="32"/>
      <c r="CS1233" s="32"/>
      <c r="CT1233" s="32"/>
      <c r="CU1233" s="32"/>
      <c r="CV1233" s="32"/>
      <c r="CW1233" s="32"/>
    </row>
    <row r="1234" spans="15:101" s="26" customFormat="1" x14ac:dyDescent="0.3">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c r="AZ1234" s="32"/>
      <c r="BA1234" s="32"/>
      <c r="BB1234" s="32"/>
      <c r="BC1234" s="32"/>
      <c r="BD1234" s="32"/>
      <c r="BE1234" s="32"/>
      <c r="BF1234" s="32"/>
      <c r="BG1234" s="32"/>
      <c r="BH1234" s="32"/>
      <c r="BI1234" s="32"/>
      <c r="BJ1234" s="32"/>
      <c r="BK1234" s="32"/>
      <c r="BL1234" s="32"/>
      <c r="BM1234" s="32"/>
      <c r="BN1234" s="32"/>
      <c r="BO1234" s="32"/>
      <c r="BP1234" s="32"/>
      <c r="BQ1234" s="32"/>
      <c r="BR1234" s="32"/>
      <c r="BS1234" s="32"/>
      <c r="BT1234" s="32"/>
      <c r="BU1234" s="32"/>
      <c r="BV1234" s="32"/>
      <c r="BW1234" s="32"/>
      <c r="BX1234" s="32"/>
      <c r="BY1234" s="32"/>
      <c r="BZ1234" s="32"/>
      <c r="CA1234" s="32"/>
      <c r="CB1234" s="32"/>
      <c r="CC1234" s="32"/>
      <c r="CD1234" s="32"/>
      <c r="CE1234" s="32"/>
      <c r="CF1234" s="32"/>
      <c r="CG1234" s="32"/>
      <c r="CH1234" s="32"/>
      <c r="CI1234" s="32"/>
      <c r="CJ1234" s="32"/>
      <c r="CK1234" s="32"/>
      <c r="CL1234" s="32"/>
      <c r="CM1234" s="32"/>
      <c r="CN1234" s="32"/>
      <c r="CO1234" s="32"/>
      <c r="CP1234" s="32"/>
      <c r="CQ1234" s="32"/>
      <c r="CR1234" s="32"/>
      <c r="CS1234" s="32"/>
      <c r="CT1234" s="32"/>
      <c r="CU1234" s="32"/>
      <c r="CV1234" s="32"/>
      <c r="CW1234" s="32"/>
    </row>
    <row r="1235" spans="15:101" s="26" customFormat="1" x14ac:dyDescent="0.3">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c r="AZ1235" s="32"/>
      <c r="BA1235" s="32"/>
      <c r="BB1235" s="32"/>
      <c r="BC1235" s="32"/>
      <c r="BD1235" s="32"/>
      <c r="BE1235" s="32"/>
      <c r="BF1235" s="32"/>
      <c r="BG1235" s="32"/>
      <c r="BH1235" s="32"/>
      <c r="BI1235" s="32"/>
      <c r="BJ1235" s="32"/>
      <c r="BK1235" s="32"/>
      <c r="BL1235" s="32"/>
      <c r="BM1235" s="32"/>
      <c r="BN1235" s="32"/>
      <c r="BO1235" s="32"/>
      <c r="BP1235" s="32"/>
      <c r="BQ1235" s="32"/>
      <c r="BR1235" s="32"/>
      <c r="BS1235" s="32"/>
      <c r="BT1235" s="32"/>
      <c r="BU1235" s="32"/>
      <c r="BV1235" s="32"/>
      <c r="BW1235" s="32"/>
      <c r="BX1235" s="32"/>
      <c r="BY1235" s="32"/>
      <c r="BZ1235" s="32"/>
      <c r="CA1235" s="32"/>
      <c r="CB1235" s="32"/>
      <c r="CC1235" s="32"/>
      <c r="CD1235" s="32"/>
      <c r="CE1235" s="32"/>
      <c r="CF1235" s="32"/>
      <c r="CG1235" s="32"/>
      <c r="CH1235" s="32"/>
      <c r="CI1235" s="32"/>
      <c r="CJ1235" s="32"/>
      <c r="CK1235" s="32"/>
      <c r="CL1235" s="32"/>
      <c r="CM1235" s="32"/>
      <c r="CN1235" s="32"/>
      <c r="CO1235" s="32"/>
      <c r="CP1235" s="32"/>
      <c r="CQ1235" s="32"/>
      <c r="CR1235" s="32"/>
      <c r="CS1235" s="32"/>
      <c r="CT1235" s="32"/>
      <c r="CU1235" s="32"/>
      <c r="CV1235" s="32"/>
      <c r="CW1235" s="32"/>
    </row>
    <row r="1236" spans="15:101" s="26" customFormat="1" x14ac:dyDescent="0.3">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c r="AZ1236" s="32"/>
      <c r="BA1236" s="32"/>
      <c r="BB1236" s="32"/>
      <c r="BC1236" s="32"/>
      <c r="BD1236" s="32"/>
      <c r="BE1236" s="32"/>
      <c r="BF1236" s="32"/>
      <c r="BG1236" s="32"/>
      <c r="BH1236" s="32"/>
      <c r="BI1236" s="32"/>
      <c r="BJ1236" s="32"/>
      <c r="BK1236" s="32"/>
      <c r="BL1236" s="32"/>
      <c r="BM1236" s="32"/>
      <c r="BN1236" s="32"/>
      <c r="BO1236" s="32"/>
      <c r="BP1236" s="32"/>
      <c r="BQ1236" s="32"/>
      <c r="BR1236" s="32"/>
      <c r="BS1236" s="32"/>
      <c r="BT1236" s="32"/>
      <c r="BU1236" s="32"/>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row>
    <row r="1237" spans="15:101" s="26" customFormat="1" x14ac:dyDescent="0.3">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c r="AZ1237" s="32"/>
      <c r="BA1237" s="32"/>
      <c r="BB1237" s="32"/>
      <c r="BC1237" s="32"/>
      <c r="BD1237" s="32"/>
      <c r="BE1237" s="32"/>
      <c r="BF1237" s="32"/>
      <c r="BG1237" s="32"/>
      <c r="BH1237" s="32"/>
      <c r="BI1237" s="32"/>
      <c r="BJ1237" s="32"/>
      <c r="BK1237" s="32"/>
      <c r="BL1237" s="32"/>
      <c r="BM1237" s="32"/>
      <c r="BN1237" s="32"/>
      <c r="BO1237" s="32"/>
      <c r="BP1237" s="32"/>
      <c r="BQ1237" s="32"/>
      <c r="BR1237" s="32"/>
      <c r="BS1237" s="32"/>
      <c r="BT1237" s="32"/>
      <c r="BU1237" s="32"/>
      <c r="BV1237" s="32"/>
      <c r="BW1237" s="32"/>
      <c r="BX1237" s="32"/>
      <c r="BY1237" s="32"/>
      <c r="BZ1237" s="32"/>
      <c r="CA1237" s="32"/>
      <c r="CB1237" s="32"/>
      <c r="CC1237" s="32"/>
      <c r="CD1237" s="32"/>
      <c r="CE1237" s="32"/>
      <c r="CF1237" s="32"/>
      <c r="CG1237" s="32"/>
      <c r="CH1237" s="32"/>
      <c r="CI1237" s="32"/>
      <c r="CJ1237" s="32"/>
      <c r="CK1237" s="32"/>
      <c r="CL1237" s="32"/>
      <c r="CM1237" s="32"/>
      <c r="CN1237" s="32"/>
      <c r="CO1237" s="32"/>
      <c r="CP1237" s="32"/>
      <c r="CQ1237" s="32"/>
      <c r="CR1237" s="32"/>
      <c r="CS1237" s="32"/>
      <c r="CT1237" s="32"/>
      <c r="CU1237" s="32"/>
      <c r="CV1237" s="32"/>
      <c r="CW1237" s="32"/>
    </row>
    <row r="1238" spans="15:101" s="26" customFormat="1" x14ac:dyDescent="0.3">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c r="AZ1238" s="32"/>
      <c r="BA1238" s="32"/>
      <c r="BB1238" s="32"/>
      <c r="BC1238" s="32"/>
      <c r="BD1238" s="32"/>
      <c r="BE1238" s="32"/>
      <c r="BF1238" s="32"/>
      <c r="BG1238" s="32"/>
      <c r="BH1238" s="32"/>
      <c r="BI1238" s="32"/>
      <c r="BJ1238" s="32"/>
      <c r="BK1238" s="32"/>
      <c r="BL1238" s="32"/>
      <c r="BM1238" s="32"/>
      <c r="BN1238" s="32"/>
      <c r="BO1238" s="32"/>
      <c r="BP1238" s="32"/>
      <c r="BQ1238" s="32"/>
      <c r="BR1238" s="32"/>
      <c r="BS1238" s="32"/>
      <c r="BT1238" s="32"/>
      <c r="BU1238" s="32"/>
      <c r="BV1238" s="32"/>
      <c r="BW1238" s="32"/>
      <c r="BX1238" s="32"/>
      <c r="BY1238" s="32"/>
      <c r="BZ1238" s="32"/>
      <c r="CA1238" s="32"/>
      <c r="CB1238" s="32"/>
      <c r="CC1238" s="32"/>
      <c r="CD1238" s="32"/>
      <c r="CE1238" s="32"/>
      <c r="CF1238" s="32"/>
      <c r="CG1238" s="32"/>
      <c r="CH1238" s="32"/>
      <c r="CI1238" s="32"/>
      <c r="CJ1238" s="32"/>
      <c r="CK1238" s="32"/>
      <c r="CL1238" s="32"/>
      <c r="CM1238" s="32"/>
      <c r="CN1238" s="32"/>
      <c r="CO1238" s="32"/>
      <c r="CP1238" s="32"/>
      <c r="CQ1238" s="32"/>
      <c r="CR1238" s="32"/>
      <c r="CS1238" s="32"/>
      <c r="CT1238" s="32"/>
      <c r="CU1238" s="32"/>
      <c r="CV1238" s="32"/>
      <c r="CW1238" s="32"/>
    </row>
    <row r="1239" spans="15:101" s="26" customFormat="1" x14ac:dyDescent="0.3">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c r="AZ1239" s="32"/>
      <c r="BA1239" s="32"/>
      <c r="BB1239" s="32"/>
      <c r="BC1239" s="32"/>
      <c r="BD1239" s="32"/>
      <c r="BE1239" s="32"/>
      <c r="BF1239" s="32"/>
      <c r="BG1239" s="32"/>
      <c r="BH1239" s="32"/>
      <c r="BI1239" s="32"/>
      <c r="BJ1239" s="32"/>
      <c r="BK1239" s="32"/>
      <c r="BL1239" s="32"/>
      <c r="BM1239" s="32"/>
      <c r="BN1239" s="32"/>
      <c r="BO1239" s="32"/>
      <c r="BP1239" s="32"/>
      <c r="BQ1239" s="32"/>
      <c r="BR1239" s="32"/>
      <c r="BS1239" s="32"/>
      <c r="BT1239" s="32"/>
      <c r="BU1239" s="32"/>
      <c r="BV1239" s="32"/>
      <c r="BW1239" s="32"/>
      <c r="BX1239" s="32"/>
      <c r="BY1239" s="32"/>
      <c r="BZ1239" s="32"/>
      <c r="CA1239" s="32"/>
      <c r="CB1239" s="32"/>
      <c r="CC1239" s="32"/>
      <c r="CD1239" s="32"/>
      <c r="CE1239" s="32"/>
      <c r="CF1239" s="32"/>
      <c r="CG1239" s="32"/>
      <c r="CH1239" s="32"/>
      <c r="CI1239" s="32"/>
      <c r="CJ1239" s="32"/>
      <c r="CK1239" s="32"/>
      <c r="CL1239" s="32"/>
      <c r="CM1239" s="32"/>
      <c r="CN1239" s="32"/>
      <c r="CO1239" s="32"/>
      <c r="CP1239" s="32"/>
      <c r="CQ1239" s="32"/>
      <c r="CR1239" s="32"/>
      <c r="CS1239" s="32"/>
      <c r="CT1239" s="32"/>
      <c r="CU1239" s="32"/>
      <c r="CV1239" s="32"/>
      <c r="CW1239" s="32"/>
    </row>
    <row r="1240" spans="15:101" s="26" customFormat="1" x14ac:dyDescent="0.3">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c r="AZ1240" s="32"/>
      <c r="BA1240" s="32"/>
      <c r="BB1240" s="32"/>
      <c r="BC1240" s="32"/>
      <c r="BD1240" s="32"/>
      <c r="BE1240" s="32"/>
      <c r="BF1240" s="32"/>
      <c r="BG1240" s="32"/>
      <c r="BH1240" s="32"/>
      <c r="BI1240" s="32"/>
      <c r="BJ1240" s="32"/>
      <c r="BK1240" s="32"/>
      <c r="BL1240" s="32"/>
      <c r="BM1240" s="32"/>
      <c r="BN1240" s="32"/>
      <c r="BO1240" s="32"/>
      <c r="BP1240" s="32"/>
      <c r="BQ1240" s="32"/>
      <c r="BR1240" s="32"/>
      <c r="BS1240" s="32"/>
      <c r="BT1240" s="32"/>
      <c r="BU1240" s="32"/>
      <c r="BV1240" s="32"/>
      <c r="BW1240" s="32"/>
      <c r="BX1240" s="32"/>
      <c r="BY1240" s="32"/>
      <c r="BZ1240" s="32"/>
      <c r="CA1240" s="32"/>
      <c r="CB1240" s="32"/>
      <c r="CC1240" s="32"/>
      <c r="CD1240" s="32"/>
      <c r="CE1240" s="32"/>
      <c r="CF1240" s="32"/>
      <c r="CG1240" s="32"/>
      <c r="CH1240" s="32"/>
      <c r="CI1240" s="32"/>
      <c r="CJ1240" s="32"/>
      <c r="CK1240" s="32"/>
      <c r="CL1240" s="32"/>
      <c r="CM1240" s="32"/>
      <c r="CN1240" s="32"/>
      <c r="CO1240" s="32"/>
      <c r="CP1240" s="32"/>
      <c r="CQ1240" s="32"/>
      <c r="CR1240" s="32"/>
      <c r="CS1240" s="32"/>
      <c r="CT1240" s="32"/>
      <c r="CU1240" s="32"/>
      <c r="CV1240" s="32"/>
      <c r="CW1240" s="32"/>
    </row>
    <row r="1241" spans="15:101" s="26" customFormat="1" x14ac:dyDescent="0.3">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c r="AZ1241" s="32"/>
      <c r="BA1241" s="32"/>
      <c r="BB1241" s="32"/>
      <c r="BC1241" s="32"/>
      <c r="BD1241" s="32"/>
      <c r="BE1241" s="32"/>
      <c r="BF1241" s="32"/>
      <c r="BG1241" s="32"/>
      <c r="BH1241" s="32"/>
      <c r="BI1241" s="32"/>
      <c r="BJ1241" s="32"/>
      <c r="BK1241" s="32"/>
      <c r="BL1241" s="32"/>
      <c r="BM1241" s="32"/>
      <c r="BN1241" s="32"/>
      <c r="BO1241" s="32"/>
      <c r="BP1241" s="32"/>
      <c r="BQ1241" s="32"/>
      <c r="BR1241" s="32"/>
      <c r="BS1241" s="32"/>
      <c r="BT1241" s="32"/>
      <c r="BU1241" s="32"/>
      <c r="BV1241" s="32"/>
      <c r="BW1241" s="32"/>
      <c r="BX1241" s="32"/>
      <c r="BY1241" s="32"/>
      <c r="BZ1241" s="32"/>
      <c r="CA1241" s="32"/>
      <c r="CB1241" s="32"/>
      <c r="CC1241" s="32"/>
      <c r="CD1241" s="32"/>
      <c r="CE1241" s="32"/>
      <c r="CF1241" s="32"/>
      <c r="CG1241" s="32"/>
      <c r="CH1241" s="32"/>
      <c r="CI1241" s="32"/>
      <c r="CJ1241" s="32"/>
      <c r="CK1241" s="32"/>
      <c r="CL1241" s="32"/>
      <c r="CM1241" s="32"/>
      <c r="CN1241" s="32"/>
      <c r="CO1241" s="32"/>
      <c r="CP1241" s="32"/>
      <c r="CQ1241" s="32"/>
      <c r="CR1241" s="32"/>
      <c r="CS1241" s="32"/>
      <c r="CT1241" s="32"/>
      <c r="CU1241" s="32"/>
      <c r="CV1241" s="32"/>
      <c r="CW1241" s="32"/>
    </row>
    <row r="1242" spans="15:101" s="26" customFormat="1" x14ac:dyDescent="0.3">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c r="AZ1242" s="32"/>
      <c r="BA1242" s="32"/>
      <c r="BB1242" s="32"/>
      <c r="BC1242" s="32"/>
      <c r="BD1242" s="32"/>
      <c r="BE1242" s="32"/>
      <c r="BF1242" s="32"/>
      <c r="BG1242" s="32"/>
      <c r="BH1242" s="32"/>
      <c r="BI1242" s="32"/>
      <c r="BJ1242" s="32"/>
      <c r="BK1242" s="32"/>
      <c r="BL1242" s="32"/>
      <c r="BM1242" s="32"/>
      <c r="BN1242" s="32"/>
      <c r="BO1242" s="32"/>
      <c r="BP1242" s="32"/>
      <c r="BQ1242" s="32"/>
      <c r="BR1242" s="32"/>
      <c r="BS1242" s="32"/>
      <c r="BT1242" s="32"/>
      <c r="BU1242" s="32"/>
      <c r="BV1242" s="32"/>
      <c r="BW1242" s="32"/>
      <c r="BX1242" s="32"/>
      <c r="BY1242" s="32"/>
      <c r="BZ1242" s="32"/>
      <c r="CA1242" s="32"/>
      <c r="CB1242" s="32"/>
      <c r="CC1242" s="32"/>
      <c r="CD1242" s="32"/>
      <c r="CE1242" s="32"/>
      <c r="CF1242" s="32"/>
      <c r="CG1242" s="32"/>
      <c r="CH1242" s="32"/>
      <c r="CI1242" s="32"/>
      <c r="CJ1242" s="32"/>
      <c r="CK1242" s="32"/>
      <c r="CL1242" s="32"/>
      <c r="CM1242" s="32"/>
      <c r="CN1242" s="32"/>
      <c r="CO1242" s="32"/>
      <c r="CP1242" s="32"/>
      <c r="CQ1242" s="32"/>
      <c r="CR1242" s="32"/>
      <c r="CS1242" s="32"/>
      <c r="CT1242" s="32"/>
      <c r="CU1242" s="32"/>
      <c r="CV1242" s="32"/>
      <c r="CW1242" s="32"/>
    </row>
    <row r="1243" spans="15:101" s="26" customFormat="1" x14ac:dyDescent="0.3">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c r="AZ1243" s="32"/>
      <c r="BA1243" s="32"/>
      <c r="BB1243" s="32"/>
      <c r="BC1243" s="32"/>
      <c r="BD1243" s="32"/>
      <c r="BE1243" s="32"/>
      <c r="BF1243" s="32"/>
      <c r="BG1243" s="32"/>
      <c r="BH1243" s="32"/>
      <c r="BI1243" s="32"/>
      <c r="BJ1243" s="32"/>
      <c r="BK1243" s="32"/>
      <c r="BL1243" s="32"/>
      <c r="BM1243" s="32"/>
      <c r="BN1243" s="32"/>
      <c r="BO1243" s="32"/>
      <c r="BP1243" s="32"/>
      <c r="BQ1243" s="32"/>
      <c r="BR1243" s="32"/>
      <c r="BS1243" s="32"/>
      <c r="BT1243" s="32"/>
      <c r="BU1243" s="32"/>
      <c r="BV1243" s="32"/>
      <c r="BW1243" s="32"/>
      <c r="BX1243" s="32"/>
      <c r="BY1243" s="32"/>
      <c r="BZ1243" s="32"/>
      <c r="CA1243" s="32"/>
      <c r="CB1243" s="32"/>
      <c r="CC1243" s="32"/>
      <c r="CD1243" s="32"/>
      <c r="CE1243" s="32"/>
      <c r="CF1243" s="32"/>
      <c r="CG1243" s="32"/>
      <c r="CH1243" s="32"/>
      <c r="CI1243" s="32"/>
      <c r="CJ1243" s="32"/>
      <c r="CK1243" s="32"/>
      <c r="CL1243" s="32"/>
      <c r="CM1243" s="32"/>
      <c r="CN1243" s="32"/>
      <c r="CO1243" s="32"/>
      <c r="CP1243" s="32"/>
      <c r="CQ1243" s="32"/>
      <c r="CR1243" s="32"/>
      <c r="CS1243" s="32"/>
      <c r="CT1243" s="32"/>
      <c r="CU1243" s="32"/>
      <c r="CV1243" s="32"/>
      <c r="CW1243" s="32"/>
    </row>
    <row r="1244" spans="15:101" s="26" customFormat="1" x14ac:dyDescent="0.3">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c r="AZ1244" s="32"/>
      <c r="BA1244" s="32"/>
      <c r="BB1244" s="32"/>
      <c r="BC1244" s="32"/>
      <c r="BD1244" s="32"/>
      <c r="BE1244" s="32"/>
      <c r="BF1244" s="32"/>
      <c r="BG1244" s="32"/>
      <c r="BH1244" s="32"/>
      <c r="BI1244" s="32"/>
      <c r="BJ1244" s="32"/>
      <c r="BK1244" s="32"/>
      <c r="BL1244" s="32"/>
      <c r="BM1244" s="32"/>
      <c r="BN1244" s="32"/>
      <c r="BO1244" s="32"/>
      <c r="BP1244" s="32"/>
      <c r="BQ1244" s="32"/>
      <c r="BR1244" s="32"/>
      <c r="BS1244" s="32"/>
      <c r="BT1244" s="32"/>
      <c r="BU1244" s="32"/>
      <c r="BV1244" s="32"/>
      <c r="BW1244" s="32"/>
      <c r="BX1244" s="32"/>
      <c r="BY1244" s="32"/>
      <c r="BZ1244" s="32"/>
      <c r="CA1244" s="32"/>
      <c r="CB1244" s="32"/>
      <c r="CC1244" s="32"/>
      <c r="CD1244" s="32"/>
      <c r="CE1244" s="32"/>
      <c r="CF1244" s="32"/>
      <c r="CG1244" s="32"/>
      <c r="CH1244" s="32"/>
      <c r="CI1244" s="32"/>
      <c r="CJ1244" s="32"/>
      <c r="CK1244" s="32"/>
      <c r="CL1244" s="32"/>
      <c r="CM1244" s="32"/>
      <c r="CN1244" s="32"/>
      <c r="CO1244" s="32"/>
      <c r="CP1244" s="32"/>
      <c r="CQ1244" s="32"/>
      <c r="CR1244" s="32"/>
      <c r="CS1244" s="32"/>
      <c r="CT1244" s="32"/>
      <c r="CU1244" s="32"/>
      <c r="CV1244" s="32"/>
      <c r="CW1244" s="32"/>
    </row>
    <row r="1245" spans="15:101" s="26" customFormat="1" x14ac:dyDescent="0.3">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c r="AZ1245" s="32"/>
      <c r="BA1245" s="32"/>
      <c r="BB1245" s="32"/>
      <c r="BC1245" s="32"/>
      <c r="BD1245" s="32"/>
      <c r="BE1245" s="32"/>
      <c r="BF1245" s="32"/>
      <c r="BG1245" s="32"/>
      <c r="BH1245" s="32"/>
      <c r="BI1245" s="32"/>
      <c r="BJ1245" s="32"/>
      <c r="BK1245" s="32"/>
      <c r="BL1245" s="32"/>
      <c r="BM1245" s="32"/>
      <c r="BN1245" s="32"/>
      <c r="BO1245" s="32"/>
      <c r="BP1245" s="32"/>
      <c r="BQ1245" s="32"/>
      <c r="BR1245" s="32"/>
      <c r="BS1245" s="32"/>
      <c r="BT1245" s="32"/>
      <c r="BU1245" s="32"/>
      <c r="BV1245" s="32"/>
      <c r="BW1245" s="32"/>
      <c r="BX1245" s="32"/>
      <c r="BY1245" s="32"/>
      <c r="BZ1245" s="32"/>
      <c r="CA1245" s="32"/>
      <c r="CB1245" s="32"/>
      <c r="CC1245" s="32"/>
      <c r="CD1245" s="32"/>
      <c r="CE1245" s="32"/>
      <c r="CF1245" s="32"/>
      <c r="CG1245" s="32"/>
      <c r="CH1245" s="32"/>
      <c r="CI1245" s="32"/>
      <c r="CJ1245" s="32"/>
      <c r="CK1245" s="32"/>
      <c r="CL1245" s="32"/>
      <c r="CM1245" s="32"/>
      <c r="CN1245" s="32"/>
      <c r="CO1245" s="32"/>
      <c r="CP1245" s="32"/>
      <c r="CQ1245" s="32"/>
      <c r="CR1245" s="32"/>
      <c r="CS1245" s="32"/>
      <c r="CT1245" s="32"/>
      <c r="CU1245" s="32"/>
      <c r="CV1245" s="32"/>
      <c r="CW1245" s="32"/>
    </row>
    <row r="1246" spans="15:101" s="26" customFormat="1" x14ac:dyDescent="0.3">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c r="AZ1246" s="32"/>
      <c r="BA1246" s="32"/>
      <c r="BB1246" s="32"/>
      <c r="BC1246" s="32"/>
      <c r="BD1246" s="32"/>
      <c r="BE1246" s="32"/>
      <c r="BF1246" s="32"/>
      <c r="BG1246" s="32"/>
      <c r="BH1246" s="32"/>
      <c r="BI1246" s="32"/>
      <c r="BJ1246" s="32"/>
      <c r="BK1246" s="32"/>
      <c r="BL1246" s="32"/>
      <c r="BM1246" s="32"/>
      <c r="BN1246" s="32"/>
      <c r="BO1246" s="32"/>
      <c r="BP1246" s="32"/>
      <c r="BQ1246" s="32"/>
      <c r="BR1246" s="32"/>
      <c r="BS1246" s="32"/>
      <c r="BT1246" s="32"/>
      <c r="BU1246" s="32"/>
      <c r="BV1246" s="32"/>
      <c r="BW1246" s="32"/>
      <c r="BX1246" s="32"/>
      <c r="BY1246" s="32"/>
      <c r="BZ1246" s="32"/>
      <c r="CA1246" s="32"/>
      <c r="CB1246" s="32"/>
      <c r="CC1246" s="32"/>
      <c r="CD1246" s="32"/>
      <c r="CE1246" s="32"/>
      <c r="CF1246" s="32"/>
      <c r="CG1246" s="32"/>
      <c r="CH1246" s="32"/>
      <c r="CI1246" s="32"/>
      <c r="CJ1246" s="32"/>
      <c r="CK1246" s="32"/>
      <c r="CL1246" s="32"/>
      <c r="CM1246" s="32"/>
      <c r="CN1246" s="32"/>
      <c r="CO1246" s="32"/>
      <c r="CP1246" s="32"/>
      <c r="CQ1246" s="32"/>
      <c r="CR1246" s="32"/>
      <c r="CS1246" s="32"/>
      <c r="CT1246" s="32"/>
      <c r="CU1246" s="32"/>
      <c r="CV1246" s="32"/>
      <c r="CW1246" s="32"/>
    </row>
    <row r="1247" spans="15:101" s="26" customFormat="1" x14ac:dyDescent="0.3">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c r="AZ1247" s="32"/>
      <c r="BA1247" s="32"/>
      <c r="BB1247" s="32"/>
      <c r="BC1247" s="32"/>
      <c r="BD1247" s="32"/>
      <c r="BE1247" s="32"/>
      <c r="BF1247" s="32"/>
      <c r="BG1247" s="32"/>
      <c r="BH1247" s="32"/>
      <c r="BI1247" s="32"/>
      <c r="BJ1247" s="32"/>
      <c r="BK1247" s="32"/>
      <c r="BL1247" s="32"/>
      <c r="BM1247" s="32"/>
      <c r="BN1247" s="32"/>
      <c r="BO1247" s="32"/>
      <c r="BP1247" s="32"/>
      <c r="BQ1247" s="32"/>
      <c r="BR1247" s="32"/>
      <c r="BS1247" s="32"/>
      <c r="BT1247" s="32"/>
      <c r="BU1247" s="32"/>
      <c r="BV1247" s="32"/>
      <c r="BW1247" s="32"/>
      <c r="BX1247" s="32"/>
      <c r="BY1247" s="32"/>
      <c r="BZ1247" s="32"/>
      <c r="CA1247" s="32"/>
      <c r="CB1247" s="32"/>
      <c r="CC1247" s="32"/>
      <c r="CD1247" s="32"/>
      <c r="CE1247" s="32"/>
      <c r="CF1247" s="32"/>
      <c r="CG1247" s="32"/>
      <c r="CH1247" s="32"/>
      <c r="CI1247" s="32"/>
      <c r="CJ1247" s="32"/>
      <c r="CK1247" s="32"/>
      <c r="CL1247" s="32"/>
      <c r="CM1247" s="32"/>
      <c r="CN1247" s="32"/>
      <c r="CO1247" s="32"/>
      <c r="CP1247" s="32"/>
      <c r="CQ1247" s="32"/>
      <c r="CR1247" s="32"/>
      <c r="CS1247" s="32"/>
      <c r="CT1247" s="32"/>
      <c r="CU1247" s="32"/>
      <c r="CV1247" s="32"/>
      <c r="CW1247" s="32"/>
    </row>
    <row r="1248" spans="15:101" s="26" customFormat="1" x14ac:dyDescent="0.3">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c r="AZ1248" s="32"/>
      <c r="BA1248" s="32"/>
      <c r="BB1248" s="32"/>
      <c r="BC1248" s="32"/>
      <c r="BD1248" s="32"/>
      <c r="BE1248" s="32"/>
      <c r="BF1248" s="32"/>
      <c r="BG1248" s="32"/>
      <c r="BH1248" s="32"/>
      <c r="BI1248" s="32"/>
      <c r="BJ1248" s="32"/>
      <c r="BK1248" s="32"/>
      <c r="BL1248" s="32"/>
      <c r="BM1248" s="32"/>
      <c r="BN1248" s="32"/>
      <c r="BO1248" s="32"/>
      <c r="BP1248" s="32"/>
      <c r="BQ1248" s="32"/>
      <c r="BR1248" s="32"/>
      <c r="BS1248" s="32"/>
      <c r="BT1248" s="32"/>
      <c r="BU1248" s="32"/>
      <c r="BV1248" s="32"/>
      <c r="BW1248" s="32"/>
      <c r="BX1248" s="32"/>
      <c r="BY1248" s="32"/>
      <c r="BZ1248" s="32"/>
      <c r="CA1248" s="32"/>
      <c r="CB1248" s="32"/>
      <c r="CC1248" s="32"/>
      <c r="CD1248" s="32"/>
      <c r="CE1248" s="32"/>
      <c r="CF1248" s="32"/>
      <c r="CG1248" s="32"/>
      <c r="CH1248" s="32"/>
      <c r="CI1248" s="32"/>
      <c r="CJ1248" s="32"/>
      <c r="CK1248" s="32"/>
      <c r="CL1248" s="32"/>
      <c r="CM1248" s="32"/>
      <c r="CN1248" s="32"/>
      <c r="CO1248" s="32"/>
      <c r="CP1248" s="32"/>
      <c r="CQ1248" s="32"/>
      <c r="CR1248" s="32"/>
      <c r="CS1248" s="32"/>
      <c r="CT1248" s="32"/>
      <c r="CU1248" s="32"/>
      <c r="CV1248" s="32"/>
      <c r="CW1248" s="32"/>
    </row>
    <row r="1249" spans="15:101" s="26" customFormat="1" x14ac:dyDescent="0.3">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c r="AZ1249" s="32"/>
      <c r="BA1249" s="32"/>
      <c r="BB1249" s="32"/>
      <c r="BC1249" s="32"/>
      <c r="BD1249" s="32"/>
      <c r="BE1249" s="32"/>
      <c r="BF1249" s="32"/>
      <c r="BG1249" s="32"/>
      <c r="BH1249" s="32"/>
      <c r="BI1249" s="32"/>
      <c r="BJ1249" s="32"/>
      <c r="BK1249" s="32"/>
      <c r="BL1249" s="32"/>
      <c r="BM1249" s="32"/>
      <c r="BN1249" s="32"/>
      <c r="BO1249" s="32"/>
      <c r="BP1249" s="32"/>
      <c r="BQ1249" s="32"/>
      <c r="BR1249" s="32"/>
      <c r="BS1249" s="32"/>
      <c r="BT1249" s="32"/>
      <c r="BU1249" s="32"/>
      <c r="BV1249" s="32"/>
      <c r="BW1249" s="32"/>
      <c r="BX1249" s="32"/>
      <c r="BY1249" s="32"/>
      <c r="BZ1249" s="32"/>
      <c r="CA1249" s="32"/>
      <c r="CB1249" s="32"/>
      <c r="CC1249" s="32"/>
      <c r="CD1249" s="32"/>
      <c r="CE1249" s="32"/>
      <c r="CF1249" s="32"/>
      <c r="CG1249" s="32"/>
      <c r="CH1249" s="32"/>
      <c r="CI1249" s="32"/>
      <c r="CJ1249" s="32"/>
      <c r="CK1249" s="32"/>
      <c r="CL1249" s="32"/>
      <c r="CM1249" s="32"/>
      <c r="CN1249" s="32"/>
      <c r="CO1249" s="32"/>
      <c r="CP1249" s="32"/>
      <c r="CQ1249" s="32"/>
      <c r="CR1249" s="32"/>
      <c r="CS1249" s="32"/>
      <c r="CT1249" s="32"/>
      <c r="CU1249" s="32"/>
      <c r="CV1249" s="32"/>
      <c r="CW1249" s="32"/>
    </row>
    <row r="1250" spans="15:101" s="26" customFormat="1" x14ac:dyDescent="0.3">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c r="AZ1250" s="32"/>
      <c r="BA1250" s="32"/>
      <c r="BB1250" s="32"/>
      <c r="BC1250" s="32"/>
      <c r="BD1250" s="32"/>
      <c r="BE1250" s="32"/>
      <c r="BF1250" s="32"/>
      <c r="BG1250" s="32"/>
      <c r="BH1250" s="32"/>
      <c r="BI1250" s="32"/>
      <c r="BJ1250" s="32"/>
      <c r="BK1250" s="32"/>
      <c r="BL1250" s="32"/>
      <c r="BM1250" s="32"/>
      <c r="BN1250" s="32"/>
      <c r="BO1250" s="32"/>
      <c r="BP1250" s="32"/>
      <c r="BQ1250" s="32"/>
      <c r="BR1250" s="32"/>
      <c r="BS1250" s="32"/>
      <c r="BT1250" s="32"/>
      <c r="BU1250" s="32"/>
      <c r="BV1250" s="32"/>
      <c r="BW1250" s="32"/>
      <c r="BX1250" s="32"/>
      <c r="BY1250" s="32"/>
      <c r="BZ1250" s="32"/>
      <c r="CA1250" s="32"/>
      <c r="CB1250" s="32"/>
      <c r="CC1250" s="32"/>
      <c r="CD1250" s="32"/>
      <c r="CE1250" s="32"/>
      <c r="CF1250" s="32"/>
      <c r="CG1250" s="32"/>
      <c r="CH1250" s="32"/>
      <c r="CI1250" s="32"/>
      <c r="CJ1250" s="32"/>
      <c r="CK1250" s="32"/>
      <c r="CL1250" s="32"/>
      <c r="CM1250" s="32"/>
      <c r="CN1250" s="32"/>
      <c r="CO1250" s="32"/>
      <c r="CP1250" s="32"/>
      <c r="CQ1250" s="32"/>
      <c r="CR1250" s="32"/>
      <c r="CS1250" s="32"/>
      <c r="CT1250" s="32"/>
      <c r="CU1250" s="32"/>
      <c r="CV1250" s="32"/>
      <c r="CW1250" s="32"/>
    </row>
    <row r="1251" spans="15:101" s="26" customFormat="1" x14ac:dyDescent="0.3">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c r="AZ1251" s="32"/>
      <c r="BA1251" s="32"/>
      <c r="BB1251" s="32"/>
      <c r="BC1251" s="32"/>
      <c r="BD1251" s="32"/>
      <c r="BE1251" s="32"/>
      <c r="BF1251" s="32"/>
      <c r="BG1251" s="32"/>
      <c r="BH1251" s="32"/>
      <c r="BI1251" s="32"/>
      <c r="BJ1251" s="32"/>
      <c r="BK1251" s="32"/>
      <c r="BL1251" s="32"/>
      <c r="BM1251" s="32"/>
      <c r="BN1251" s="32"/>
      <c r="BO1251" s="32"/>
      <c r="BP1251" s="32"/>
      <c r="BQ1251" s="32"/>
      <c r="BR1251" s="32"/>
      <c r="BS1251" s="32"/>
      <c r="BT1251" s="32"/>
      <c r="BU1251" s="32"/>
      <c r="BV1251" s="32"/>
      <c r="BW1251" s="32"/>
      <c r="BX1251" s="32"/>
      <c r="BY1251" s="32"/>
      <c r="BZ1251" s="32"/>
      <c r="CA1251" s="32"/>
      <c r="CB1251" s="32"/>
      <c r="CC1251" s="32"/>
      <c r="CD1251" s="32"/>
      <c r="CE1251" s="32"/>
      <c r="CF1251" s="32"/>
      <c r="CG1251" s="32"/>
      <c r="CH1251" s="32"/>
      <c r="CI1251" s="32"/>
      <c r="CJ1251" s="32"/>
      <c r="CK1251" s="32"/>
      <c r="CL1251" s="32"/>
      <c r="CM1251" s="32"/>
      <c r="CN1251" s="32"/>
      <c r="CO1251" s="32"/>
      <c r="CP1251" s="32"/>
      <c r="CQ1251" s="32"/>
      <c r="CR1251" s="32"/>
      <c r="CS1251" s="32"/>
      <c r="CT1251" s="32"/>
      <c r="CU1251" s="32"/>
      <c r="CV1251" s="32"/>
      <c r="CW1251" s="32"/>
    </row>
    <row r="1252" spans="15:101" s="26" customFormat="1" x14ac:dyDescent="0.3">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c r="AZ1252" s="32"/>
      <c r="BA1252" s="32"/>
      <c r="BB1252" s="32"/>
      <c r="BC1252" s="32"/>
      <c r="BD1252" s="32"/>
      <c r="BE1252" s="32"/>
      <c r="BF1252" s="32"/>
      <c r="BG1252" s="32"/>
      <c r="BH1252" s="32"/>
      <c r="BI1252" s="32"/>
      <c r="BJ1252" s="32"/>
      <c r="BK1252" s="32"/>
      <c r="BL1252" s="32"/>
      <c r="BM1252" s="32"/>
      <c r="BN1252" s="32"/>
      <c r="BO1252" s="32"/>
      <c r="BP1252" s="32"/>
      <c r="BQ1252" s="32"/>
      <c r="BR1252" s="32"/>
      <c r="BS1252" s="32"/>
      <c r="BT1252" s="32"/>
      <c r="BU1252" s="32"/>
      <c r="BV1252" s="32"/>
      <c r="BW1252" s="32"/>
      <c r="BX1252" s="32"/>
      <c r="BY1252" s="32"/>
      <c r="BZ1252" s="32"/>
      <c r="CA1252" s="32"/>
      <c r="CB1252" s="32"/>
      <c r="CC1252" s="32"/>
      <c r="CD1252" s="32"/>
      <c r="CE1252" s="32"/>
      <c r="CF1252" s="32"/>
      <c r="CG1252" s="32"/>
      <c r="CH1252" s="32"/>
      <c r="CI1252" s="32"/>
      <c r="CJ1252" s="32"/>
      <c r="CK1252" s="32"/>
      <c r="CL1252" s="32"/>
      <c r="CM1252" s="32"/>
      <c r="CN1252" s="32"/>
      <c r="CO1252" s="32"/>
      <c r="CP1252" s="32"/>
      <c r="CQ1252" s="32"/>
      <c r="CR1252" s="32"/>
      <c r="CS1252" s="32"/>
      <c r="CT1252" s="32"/>
      <c r="CU1252" s="32"/>
      <c r="CV1252" s="32"/>
      <c r="CW1252" s="32"/>
    </row>
    <row r="1253" spans="15:101" s="26" customFormat="1" x14ac:dyDescent="0.3">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c r="AZ1253" s="32"/>
      <c r="BA1253" s="32"/>
      <c r="BB1253" s="32"/>
      <c r="BC1253" s="32"/>
      <c r="BD1253" s="32"/>
      <c r="BE1253" s="32"/>
      <c r="BF1253" s="32"/>
      <c r="BG1253" s="32"/>
      <c r="BH1253" s="32"/>
      <c r="BI1253" s="32"/>
      <c r="BJ1253" s="32"/>
      <c r="BK1253" s="32"/>
      <c r="BL1253" s="32"/>
      <c r="BM1253" s="32"/>
      <c r="BN1253" s="32"/>
      <c r="BO1253" s="32"/>
      <c r="BP1253" s="32"/>
      <c r="BQ1253" s="32"/>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row>
    <row r="1254" spans="15:101" s="26" customFormat="1" x14ac:dyDescent="0.3">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c r="AZ1254" s="32"/>
      <c r="BA1254" s="32"/>
      <c r="BB1254" s="32"/>
      <c r="BC1254" s="32"/>
      <c r="BD1254" s="32"/>
      <c r="BE1254" s="32"/>
      <c r="BF1254" s="32"/>
      <c r="BG1254" s="32"/>
      <c r="BH1254" s="32"/>
      <c r="BI1254" s="32"/>
      <c r="BJ1254" s="32"/>
      <c r="BK1254" s="32"/>
      <c r="BL1254" s="32"/>
      <c r="BM1254" s="32"/>
      <c r="BN1254" s="32"/>
      <c r="BO1254" s="32"/>
      <c r="BP1254" s="32"/>
      <c r="BQ1254" s="32"/>
      <c r="BR1254" s="32"/>
      <c r="BS1254" s="32"/>
      <c r="BT1254" s="32"/>
      <c r="BU1254" s="32"/>
      <c r="BV1254" s="32"/>
      <c r="BW1254" s="32"/>
      <c r="BX1254" s="32"/>
      <c r="BY1254" s="32"/>
      <c r="BZ1254" s="32"/>
      <c r="CA1254" s="32"/>
      <c r="CB1254" s="32"/>
      <c r="CC1254" s="32"/>
      <c r="CD1254" s="32"/>
      <c r="CE1254" s="32"/>
      <c r="CF1254" s="32"/>
      <c r="CG1254" s="32"/>
      <c r="CH1254" s="32"/>
      <c r="CI1254" s="32"/>
      <c r="CJ1254" s="32"/>
      <c r="CK1254" s="32"/>
      <c r="CL1254" s="32"/>
      <c r="CM1254" s="32"/>
      <c r="CN1254" s="32"/>
      <c r="CO1254" s="32"/>
      <c r="CP1254" s="32"/>
      <c r="CQ1254" s="32"/>
      <c r="CR1254" s="32"/>
      <c r="CS1254" s="32"/>
      <c r="CT1254" s="32"/>
      <c r="CU1254" s="32"/>
      <c r="CV1254" s="32"/>
      <c r="CW1254" s="32"/>
    </row>
    <row r="1255" spans="15:101" s="26" customFormat="1" x14ac:dyDescent="0.3">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c r="AZ1255" s="32"/>
      <c r="BA1255" s="32"/>
      <c r="BB1255" s="32"/>
      <c r="BC1255" s="32"/>
      <c r="BD1255" s="32"/>
      <c r="BE1255" s="32"/>
      <c r="BF1255" s="32"/>
      <c r="BG1255" s="32"/>
      <c r="BH1255" s="32"/>
      <c r="BI1255" s="32"/>
      <c r="BJ1255" s="32"/>
      <c r="BK1255" s="32"/>
      <c r="BL1255" s="32"/>
      <c r="BM1255" s="32"/>
      <c r="BN1255" s="32"/>
      <c r="BO1255" s="32"/>
      <c r="BP1255" s="32"/>
      <c r="BQ1255" s="32"/>
      <c r="BR1255" s="32"/>
      <c r="BS1255" s="32"/>
      <c r="BT1255" s="32"/>
      <c r="BU1255" s="32"/>
      <c r="BV1255" s="32"/>
      <c r="BW1255" s="32"/>
      <c r="BX1255" s="32"/>
      <c r="BY1255" s="32"/>
      <c r="BZ1255" s="32"/>
      <c r="CA1255" s="32"/>
      <c r="CB1255" s="32"/>
      <c r="CC1255" s="32"/>
      <c r="CD1255" s="32"/>
      <c r="CE1255" s="32"/>
      <c r="CF1255" s="32"/>
      <c r="CG1255" s="32"/>
      <c r="CH1255" s="32"/>
      <c r="CI1255" s="32"/>
      <c r="CJ1255" s="32"/>
      <c r="CK1255" s="32"/>
      <c r="CL1255" s="32"/>
      <c r="CM1255" s="32"/>
      <c r="CN1255" s="32"/>
      <c r="CO1255" s="32"/>
      <c r="CP1255" s="32"/>
      <c r="CQ1255" s="32"/>
      <c r="CR1255" s="32"/>
      <c r="CS1255" s="32"/>
      <c r="CT1255" s="32"/>
      <c r="CU1255" s="32"/>
      <c r="CV1255" s="32"/>
      <c r="CW1255" s="32"/>
    </row>
    <row r="1256" spans="15:101" s="26" customFormat="1" x14ac:dyDescent="0.3">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c r="AZ1256" s="32"/>
      <c r="BA1256" s="32"/>
      <c r="BB1256" s="32"/>
      <c r="BC1256" s="32"/>
      <c r="BD1256" s="32"/>
      <c r="BE1256" s="32"/>
      <c r="BF1256" s="32"/>
      <c r="BG1256" s="32"/>
      <c r="BH1256" s="32"/>
      <c r="BI1256" s="32"/>
      <c r="BJ1256" s="32"/>
      <c r="BK1256" s="32"/>
      <c r="BL1256" s="32"/>
      <c r="BM1256" s="32"/>
      <c r="BN1256" s="32"/>
      <c r="BO1256" s="32"/>
      <c r="BP1256" s="32"/>
      <c r="BQ1256" s="32"/>
      <c r="BR1256" s="32"/>
      <c r="BS1256" s="32"/>
      <c r="BT1256" s="32"/>
      <c r="BU1256" s="32"/>
      <c r="BV1256" s="32"/>
      <c r="BW1256" s="32"/>
      <c r="BX1256" s="32"/>
      <c r="BY1256" s="32"/>
      <c r="BZ1256" s="32"/>
      <c r="CA1256" s="32"/>
      <c r="CB1256" s="32"/>
      <c r="CC1256" s="32"/>
      <c r="CD1256" s="32"/>
      <c r="CE1256" s="32"/>
      <c r="CF1256" s="32"/>
      <c r="CG1256" s="32"/>
      <c r="CH1256" s="32"/>
      <c r="CI1256" s="32"/>
      <c r="CJ1256" s="32"/>
      <c r="CK1256" s="32"/>
      <c r="CL1256" s="32"/>
      <c r="CM1256" s="32"/>
      <c r="CN1256" s="32"/>
      <c r="CO1256" s="32"/>
      <c r="CP1256" s="32"/>
      <c r="CQ1256" s="32"/>
      <c r="CR1256" s="32"/>
      <c r="CS1256" s="32"/>
      <c r="CT1256" s="32"/>
      <c r="CU1256" s="32"/>
      <c r="CV1256" s="32"/>
      <c r="CW1256" s="32"/>
    </row>
    <row r="1257" spans="15:101" s="26" customFormat="1" x14ac:dyDescent="0.3">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c r="AZ1257" s="32"/>
      <c r="BA1257" s="32"/>
      <c r="BB1257" s="32"/>
      <c r="BC1257" s="32"/>
      <c r="BD1257" s="32"/>
      <c r="BE1257" s="32"/>
      <c r="BF1257" s="32"/>
      <c r="BG1257" s="32"/>
      <c r="BH1257" s="32"/>
      <c r="BI1257" s="32"/>
      <c r="BJ1257" s="32"/>
      <c r="BK1257" s="32"/>
      <c r="BL1257" s="32"/>
      <c r="BM1257" s="32"/>
      <c r="BN1257" s="32"/>
      <c r="BO1257" s="32"/>
      <c r="BP1257" s="32"/>
      <c r="BQ1257" s="32"/>
      <c r="BR1257" s="32"/>
      <c r="BS1257" s="32"/>
      <c r="BT1257" s="32"/>
      <c r="BU1257" s="32"/>
      <c r="BV1257" s="32"/>
      <c r="BW1257" s="32"/>
      <c r="BX1257" s="32"/>
      <c r="BY1257" s="32"/>
      <c r="BZ1257" s="32"/>
      <c r="CA1257" s="32"/>
      <c r="CB1257" s="32"/>
      <c r="CC1257" s="32"/>
      <c r="CD1257" s="32"/>
      <c r="CE1257" s="32"/>
      <c r="CF1257" s="32"/>
      <c r="CG1257" s="32"/>
      <c r="CH1257" s="32"/>
      <c r="CI1257" s="32"/>
      <c r="CJ1257" s="32"/>
      <c r="CK1257" s="32"/>
      <c r="CL1257" s="32"/>
      <c r="CM1257" s="32"/>
      <c r="CN1257" s="32"/>
      <c r="CO1257" s="32"/>
      <c r="CP1257" s="32"/>
      <c r="CQ1257" s="32"/>
      <c r="CR1257" s="32"/>
      <c r="CS1257" s="32"/>
      <c r="CT1257" s="32"/>
      <c r="CU1257" s="32"/>
      <c r="CV1257" s="32"/>
      <c r="CW1257" s="32"/>
    </row>
    <row r="1258" spans="15:101" s="26" customFormat="1" x14ac:dyDescent="0.3">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c r="AZ1258" s="32"/>
      <c r="BA1258" s="32"/>
      <c r="BB1258" s="32"/>
      <c r="BC1258" s="32"/>
      <c r="BD1258" s="32"/>
      <c r="BE1258" s="32"/>
      <c r="BF1258" s="32"/>
      <c r="BG1258" s="32"/>
      <c r="BH1258" s="32"/>
      <c r="BI1258" s="32"/>
      <c r="BJ1258" s="32"/>
      <c r="BK1258" s="32"/>
      <c r="BL1258" s="32"/>
      <c r="BM1258" s="32"/>
      <c r="BN1258" s="32"/>
      <c r="BO1258" s="32"/>
      <c r="BP1258" s="32"/>
      <c r="BQ1258" s="32"/>
      <c r="BR1258" s="32"/>
      <c r="BS1258" s="32"/>
      <c r="BT1258" s="32"/>
      <c r="BU1258" s="32"/>
      <c r="BV1258" s="32"/>
      <c r="BW1258" s="32"/>
      <c r="BX1258" s="32"/>
      <c r="BY1258" s="32"/>
      <c r="BZ1258" s="32"/>
      <c r="CA1258" s="32"/>
      <c r="CB1258" s="32"/>
      <c r="CC1258" s="32"/>
      <c r="CD1258" s="32"/>
      <c r="CE1258" s="32"/>
      <c r="CF1258" s="32"/>
      <c r="CG1258" s="32"/>
      <c r="CH1258" s="32"/>
      <c r="CI1258" s="32"/>
      <c r="CJ1258" s="32"/>
      <c r="CK1258" s="32"/>
      <c r="CL1258" s="32"/>
      <c r="CM1258" s="32"/>
      <c r="CN1258" s="32"/>
      <c r="CO1258" s="32"/>
      <c r="CP1258" s="32"/>
      <c r="CQ1258" s="32"/>
      <c r="CR1258" s="32"/>
      <c r="CS1258" s="32"/>
      <c r="CT1258" s="32"/>
      <c r="CU1258" s="32"/>
      <c r="CV1258" s="32"/>
      <c r="CW1258" s="32"/>
    </row>
    <row r="1259" spans="15:101" s="26" customFormat="1" x14ac:dyDescent="0.3">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c r="AZ1259" s="32"/>
      <c r="BA1259" s="32"/>
      <c r="BB1259" s="32"/>
      <c r="BC1259" s="32"/>
      <c r="BD1259" s="32"/>
      <c r="BE1259" s="32"/>
      <c r="BF1259" s="32"/>
      <c r="BG1259" s="32"/>
      <c r="BH1259" s="32"/>
      <c r="BI1259" s="32"/>
      <c r="BJ1259" s="32"/>
      <c r="BK1259" s="32"/>
      <c r="BL1259" s="32"/>
      <c r="BM1259" s="32"/>
      <c r="BN1259" s="32"/>
      <c r="BO1259" s="32"/>
      <c r="BP1259" s="32"/>
      <c r="BQ1259" s="32"/>
      <c r="BR1259" s="32"/>
      <c r="BS1259" s="32"/>
      <c r="BT1259" s="32"/>
      <c r="BU1259" s="32"/>
      <c r="BV1259" s="32"/>
      <c r="BW1259" s="32"/>
      <c r="BX1259" s="32"/>
      <c r="BY1259" s="32"/>
      <c r="BZ1259" s="32"/>
      <c r="CA1259" s="32"/>
      <c r="CB1259" s="32"/>
      <c r="CC1259" s="32"/>
      <c r="CD1259" s="32"/>
      <c r="CE1259" s="32"/>
      <c r="CF1259" s="32"/>
      <c r="CG1259" s="32"/>
      <c r="CH1259" s="32"/>
      <c r="CI1259" s="32"/>
      <c r="CJ1259" s="32"/>
      <c r="CK1259" s="32"/>
      <c r="CL1259" s="32"/>
      <c r="CM1259" s="32"/>
      <c r="CN1259" s="32"/>
      <c r="CO1259" s="32"/>
      <c r="CP1259" s="32"/>
      <c r="CQ1259" s="32"/>
      <c r="CR1259" s="32"/>
      <c r="CS1259" s="32"/>
      <c r="CT1259" s="32"/>
      <c r="CU1259" s="32"/>
      <c r="CV1259" s="32"/>
      <c r="CW1259" s="32"/>
    </row>
    <row r="1260" spans="15:101" s="26" customFormat="1" x14ac:dyDescent="0.3">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c r="AZ1260" s="32"/>
      <c r="BA1260" s="32"/>
      <c r="BB1260" s="32"/>
      <c r="BC1260" s="32"/>
      <c r="BD1260" s="32"/>
      <c r="BE1260" s="32"/>
      <c r="BF1260" s="32"/>
      <c r="BG1260" s="32"/>
      <c r="BH1260" s="32"/>
      <c r="BI1260" s="32"/>
      <c r="BJ1260" s="32"/>
      <c r="BK1260" s="32"/>
      <c r="BL1260" s="32"/>
      <c r="BM1260" s="32"/>
      <c r="BN1260" s="32"/>
      <c r="BO1260" s="32"/>
      <c r="BP1260" s="32"/>
      <c r="BQ1260" s="32"/>
      <c r="BR1260" s="32"/>
      <c r="BS1260" s="32"/>
      <c r="BT1260" s="32"/>
      <c r="BU1260" s="32"/>
      <c r="BV1260" s="32"/>
      <c r="BW1260" s="32"/>
      <c r="BX1260" s="32"/>
      <c r="BY1260" s="32"/>
      <c r="BZ1260" s="32"/>
      <c r="CA1260" s="32"/>
      <c r="CB1260" s="32"/>
      <c r="CC1260" s="32"/>
      <c r="CD1260" s="32"/>
      <c r="CE1260" s="32"/>
      <c r="CF1260" s="32"/>
      <c r="CG1260" s="32"/>
      <c r="CH1260" s="32"/>
      <c r="CI1260" s="32"/>
      <c r="CJ1260" s="32"/>
      <c r="CK1260" s="32"/>
      <c r="CL1260" s="32"/>
      <c r="CM1260" s="32"/>
      <c r="CN1260" s="32"/>
      <c r="CO1260" s="32"/>
      <c r="CP1260" s="32"/>
      <c r="CQ1260" s="32"/>
      <c r="CR1260" s="32"/>
      <c r="CS1260" s="32"/>
      <c r="CT1260" s="32"/>
      <c r="CU1260" s="32"/>
      <c r="CV1260" s="32"/>
      <c r="CW1260" s="32"/>
    </row>
    <row r="1261" spans="15:101" s="26" customFormat="1" x14ac:dyDescent="0.3">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c r="AZ1261" s="32"/>
      <c r="BA1261" s="32"/>
      <c r="BB1261" s="32"/>
      <c r="BC1261" s="32"/>
      <c r="BD1261" s="32"/>
      <c r="BE1261" s="32"/>
      <c r="BF1261" s="32"/>
      <c r="BG1261" s="32"/>
      <c r="BH1261" s="32"/>
      <c r="BI1261" s="32"/>
      <c r="BJ1261" s="32"/>
      <c r="BK1261" s="32"/>
      <c r="BL1261" s="32"/>
      <c r="BM1261" s="32"/>
      <c r="BN1261" s="32"/>
      <c r="BO1261" s="32"/>
      <c r="BP1261" s="32"/>
      <c r="BQ1261" s="32"/>
      <c r="BR1261" s="32"/>
      <c r="BS1261" s="32"/>
      <c r="BT1261" s="32"/>
      <c r="BU1261" s="32"/>
      <c r="BV1261" s="32"/>
      <c r="BW1261" s="32"/>
      <c r="BX1261" s="32"/>
      <c r="BY1261" s="32"/>
      <c r="BZ1261" s="32"/>
      <c r="CA1261" s="32"/>
      <c r="CB1261" s="32"/>
      <c r="CC1261" s="32"/>
      <c r="CD1261" s="32"/>
      <c r="CE1261" s="32"/>
      <c r="CF1261" s="32"/>
      <c r="CG1261" s="32"/>
      <c r="CH1261" s="32"/>
      <c r="CI1261" s="32"/>
      <c r="CJ1261" s="32"/>
      <c r="CK1261" s="32"/>
      <c r="CL1261" s="32"/>
      <c r="CM1261" s="32"/>
      <c r="CN1261" s="32"/>
      <c r="CO1261" s="32"/>
      <c r="CP1261" s="32"/>
      <c r="CQ1261" s="32"/>
      <c r="CR1261" s="32"/>
      <c r="CS1261" s="32"/>
      <c r="CT1261" s="32"/>
      <c r="CU1261" s="32"/>
      <c r="CV1261" s="32"/>
      <c r="CW1261" s="32"/>
    </row>
    <row r="1262" spans="15:101" s="26" customFormat="1" x14ac:dyDescent="0.3">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c r="AZ1262" s="32"/>
      <c r="BA1262" s="32"/>
      <c r="BB1262" s="32"/>
      <c r="BC1262" s="32"/>
      <c r="BD1262" s="32"/>
      <c r="BE1262" s="32"/>
      <c r="BF1262" s="32"/>
      <c r="BG1262" s="32"/>
      <c r="BH1262" s="32"/>
      <c r="BI1262" s="32"/>
      <c r="BJ1262" s="32"/>
      <c r="BK1262" s="32"/>
      <c r="BL1262" s="32"/>
      <c r="BM1262" s="32"/>
      <c r="BN1262" s="32"/>
      <c r="BO1262" s="32"/>
      <c r="BP1262" s="32"/>
      <c r="BQ1262" s="32"/>
      <c r="BR1262" s="32"/>
      <c r="BS1262" s="32"/>
      <c r="BT1262" s="32"/>
      <c r="BU1262" s="32"/>
      <c r="BV1262" s="32"/>
      <c r="BW1262" s="32"/>
      <c r="BX1262" s="32"/>
      <c r="BY1262" s="32"/>
      <c r="BZ1262" s="32"/>
      <c r="CA1262" s="32"/>
      <c r="CB1262" s="32"/>
      <c r="CC1262" s="32"/>
      <c r="CD1262" s="32"/>
      <c r="CE1262" s="32"/>
      <c r="CF1262" s="32"/>
      <c r="CG1262" s="32"/>
      <c r="CH1262" s="32"/>
      <c r="CI1262" s="32"/>
      <c r="CJ1262" s="32"/>
      <c r="CK1262" s="32"/>
      <c r="CL1262" s="32"/>
      <c r="CM1262" s="32"/>
      <c r="CN1262" s="32"/>
      <c r="CO1262" s="32"/>
      <c r="CP1262" s="32"/>
      <c r="CQ1262" s="32"/>
      <c r="CR1262" s="32"/>
      <c r="CS1262" s="32"/>
      <c r="CT1262" s="32"/>
      <c r="CU1262" s="32"/>
      <c r="CV1262" s="32"/>
      <c r="CW1262" s="32"/>
    </row>
    <row r="1263" spans="15:101" s="26" customFormat="1" x14ac:dyDescent="0.3">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c r="AZ1263" s="32"/>
      <c r="BA1263" s="32"/>
      <c r="BB1263" s="32"/>
      <c r="BC1263" s="32"/>
      <c r="BD1263" s="32"/>
      <c r="BE1263" s="32"/>
      <c r="BF1263" s="32"/>
      <c r="BG1263" s="32"/>
      <c r="BH1263" s="32"/>
      <c r="BI1263" s="32"/>
      <c r="BJ1263" s="32"/>
      <c r="BK1263" s="32"/>
      <c r="BL1263" s="32"/>
      <c r="BM1263" s="32"/>
      <c r="BN1263" s="32"/>
      <c r="BO1263" s="32"/>
      <c r="BP1263" s="32"/>
      <c r="BQ1263" s="32"/>
      <c r="BR1263" s="32"/>
      <c r="BS1263" s="32"/>
      <c r="BT1263" s="32"/>
      <c r="BU1263" s="32"/>
      <c r="BV1263" s="32"/>
      <c r="BW1263" s="32"/>
      <c r="BX1263" s="32"/>
      <c r="BY1263" s="32"/>
      <c r="BZ1263" s="32"/>
      <c r="CA1263" s="32"/>
      <c r="CB1263" s="32"/>
      <c r="CC1263" s="32"/>
      <c r="CD1263" s="32"/>
      <c r="CE1263" s="32"/>
      <c r="CF1263" s="32"/>
      <c r="CG1263" s="32"/>
      <c r="CH1263" s="32"/>
      <c r="CI1263" s="32"/>
      <c r="CJ1263" s="32"/>
      <c r="CK1263" s="32"/>
      <c r="CL1263" s="32"/>
      <c r="CM1263" s="32"/>
      <c r="CN1263" s="32"/>
      <c r="CO1263" s="32"/>
      <c r="CP1263" s="32"/>
      <c r="CQ1263" s="32"/>
      <c r="CR1263" s="32"/>
      <c r="CS1263" s="32"/>
      <c r="CT1263" s="32"/>
      <c r="CU1263" s="32"/>
      <c r="CV1263" s="32"/>
      <c r="CW1263" s="32"/>
    </row>
    <row r="1264" spans="15:101" s="26" customFormat="1" x14ac:dyDescent="0.3">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c r="AZ1264" s="32"/>
      <c r="BA1264" s="32"/>
      <c r="BB1264" s="32"/>
      <c r="BC1264" s="32"/>
      <c r="BD1264" s="32"/>
      <c r="BE1264" s="32"/>
      <c r="BF1264" s="32"/>
      <c r="BG1264" s="32"/>
      <c r="BH1264" s="32"/>
      <c r="BI1264" s="32"/>
      <c r="BJ1264" s="32"/>
      <c r="BK1264" s="32"/>
      <c r="BL1264" s="32"/>
      <c r="BM1264" s="32"/>
      <c r="BN1264" s="32"/>
      <c r="BO1264" s="32"/>
      <c r="BP1264" s="32"/>
      <c r="BQ1264" s="32"/>
      <c r="BR1264" s="32"/>
      <c r="BS1264" s="32"/>
      <c r="BT1264" s="32"/>
      <c r="BU1264" s="32"/>
      <c r="BV1264" s="32"/>
      <c r="BW1264" s="32"/>
      <c r="BX1264" s="32"/>
      <c r="BY1264" s="32"/>
      <c r="BZ1264" s="32"/>
      <c r="CA1264" s="32"/>
      <c r="CB1264" s="32"/>
      <c r="CC1264" s="32"/>
      <c r="CD1264" s="32"/>
      <c r="CE1264" s="32"/>
      <c r="CF1264" s="32"/>
      <c r="CG1264" s="32"/>
      <c r="CH1264" s="32"/>
      <c r="CI1264" s="32"/>
      <c r="CJ1264" s="32"/>
      <c r="CK1264" s="32"/>
      <c r="CL1264" s="32"/>
      <c r="CM1264" s="32"/>
      <c r="CN1264" s="32"/>
      <c r="CO1264" s="32"/>
      <c r="CP1264" s="32"/>
      <c r="CQ1264" s="32"/>
      <c r="CR1264" s="32"/>
      <c r="CS1264" s="32"/>
      <c r="CT1264" s="32"/>
      <c r="CU1264" s="32"/>
      <c r="CV1264" s="32"/>
      <c r="CW1264" s="32"/>
    </row>
    <row r="1265" spans="15:101" s="26" customFormat="1" x14ac:dyDescent="0.3">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c r="AZ1265" s="32"/>
      <c r="BA1265" s="32"/>
      <c r="BB1265" s="32"/>
      <c r="BC1265" s="32"/>
      <c r="BD1265" s="32"/>
      <c r="BE1265" s="32"/>
      <c r="BF1265" s="32"/>
      <c r="BG1265" s="32"/>
      <c r="BH1265" s="32"/>
      <c r="BI1265" s="32"/>
      <c r="BJ1265" s="32"/>
      <c r="BK1265" s="32"/>
      <c r="BL1265" s="32"/>
      <c r="BM1265" s="32"/>
      <c r="BN1265" s="32"/>
      <c r="BO1265" s="32"/>
      <c r="BP1265" s="32"/>
      <c r="BQ1265" s="32"/>
      <c r="BR1265" s="32"/>
      <c r="BS1265" s="32"/>
      <c r="BT1265" s="32"/>
      <c r="BU1265" s="32"/>
      <c r="BV1265" s="32"/>
      <c r="BW1265" s="32"/>
      <c r="BX1265" s="32"/>
      <c r="BY1265" s="32"/>
      <c r="BZ1265" s="32"/>
      <c r="CA1265" s="32"/>
      <c r="CB1265" s="32"/>
      <c r="CC1265" s="32"/>
      <c r="CD1265" s="32"/>
      <c r="CE1265" s="32"/>
      <c r="CF1265" s="32"/>
      <c r="CG1265" s="32"/>
      <c r="CH1265" s="32"/>
      <c r="CI1265" s="32"/>
      <c r="CJ1265" s="32"/>
      <c r="CK1265" s="32"/>
      <c r="CL1265" s="32"/>
      <c r="CM1265" s="32"/>
      <c r="CN1265" s="32"/>
      <c r="CO1265" s="32"/>
      <c r="CP1265" s="32"/>
      <c r="CQ1265" s="32"/>
      <c r="CR1265" s="32"/>
      <c r="CS1265" s="32"/>
      <c r="CT1265" s="32"/>
      <c r="CU1265" s="32"/>
      <c r="CV1265" s="32"/>
      <c r="CW1265" s="32"/>
    </row>
    <row r="1266" spans="15:101" s="26" customFormat="1" x14ac:dyDescent="0.3">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c r="AZ1266" s="32"/>
      <c r="BA1266" s="32"/>
      <c r="BB1266" s="32"/>
      <c r="BC1266" s="32"/>
      <c r="BD1266" s="32"/>
      <c r="BE1266" s="32"/>
      <c r="BF1266" s="32"/>
      <c r="BG1266" s="32"/>
      <c r="BH1266" s="32"/>
      <c r="BI1266" s="32"/>
      <c r="BJ1266" s="32"/>
      <c r="BK1266" s="32"/>
      <c r="BL1266" s="32"/>
      <c r="BM1266" s="32"/>
      <c r="BN1266" s="32"/>
      <c r="BO1266" s="32"/>
      <c r="BP1266" s="32"/>
      <c r="BQ1266" s="32"/>
      <c r="BR1266" s="32"/>
      <c r="BS1266" s="32"/>
      <c r="BT1266" s="32"/>
      <c r="BU1266" s="32"/>
      <c r="BV1266" s="32"/>
      <c r="BW1266" s="32"/>
      <c r="BX1266" s="32"/>
      <c r="BY1266" s="32"/>
      <c r="BZ1266" s="32"/>
      <c r="CA1266" s="32"/>
      <c r="CB1266" s="32"/>
      <c r="CC1266" s="32"/>
      <c r="CD1266" s="32"/>
      <c r="CE1266" s="32"/>
      <c r="CF1266" s="32"/>
      <c r="CG1266" s="32"/>
      <c r="CH1266" s="32"/>
      <c r="CI1266" s="32"/>
      <c r="CJ1266" s="32"/>
      <c r="CK1266" s="32"/>
      <c r="CL1266" s="32"/>
      <c r="CM1266" s="32"/>
      <c r="CN1266" s="32"/>
      <c r="CO1266" s="32"/>
      <c r="CP1266" s="32"/>
      <c r="CQ1266" s="32"/>
      <c r="CR1266" s="32"/>
      <c r="CS1266" s="32"/>
      <c r="CT1266" s="32"/>
      <c r="CU1266" s="32"/>
      <c r="CV1266" s="32"/>
      <c r="CW1266" s="32"/>
    </row>
    <row r="1267" spans="15:101" s="26" customFormat="1" x14ac:dyDescent="0.3">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c r="BP1267" s="32"/>
      <c r="BQ1267" s="32"/>
      <c r="BR1267" s="32"/>
      <c r="BS1267" s="32"/>
      <c r="BT1267" s="32"/>
      <c r="BU1267" s="32"/>
      <c r="BV1267" s="32"/>
      <c r="BW1267" s="32"/>
      <c r="BX1267" s="32"/>
      <c r="BY1267" s="32"/>
      <c r="BZ1267" s="32"/>
      <c r="CA1267" s="32"/>
      <c r="CB1267" s="32"/>
      <c r="CC1267" s="32"/>
      <c r="CD1267" s="32"/>
      <c r="CE1267" s="32"/>
      <c r="CF1267" s="32"/>
      <c r="CG1267" s="32"/>
      <c r="CH1267" s="32"/>
      <c r="CI1267" s="32"/>
      <c r="CJ1267" s="32"/>
      <c r="CK1267" s="32"/>
      <c r="CL1267" s="32"/>
      <c r="CM1267" s="32"/>
      <c r="CN1267" s="32"/>
      <c r="CO1267" s="32"/>
      <c r="CP1267" s="32"/>
      <c r="CQ1267" s="32"/>
      <c r="CR1267" s="32"/>
      <c r="CS1267" s="32"/>
      <c r="CT1267" s="32"/>
      <c r="CU1267" s="32"/>
      <c r="CV1267" s="32"/>
      <c r="CW1267" s="32"/>
    </row>
    <row r="1268" spans="15:101" s="26" customFormat="1" x14ac:dyDescent="0.3">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c r="AZ1268" s="32"/>
      <c r="BA1268" s="32"/>
      <c r="BB1268" s="32"/>
      <c r="BC1268" s="32"/>
      <c r="BD1268" s="32"/>
      <c r="BE1268" s="32"/>
      <c r="BF1268" s="32"/>
      <c r="BG1268" s="32"/>
      <c r="BH1268" s="32"/>
      <c r="BI1268" s="32"/>
      <c r="BJ1268" s="32"/>
      <c r="BK1268" s="32"/>
      <c r="BL1268" s="32"/>
      <c r="BM1268" s="32"/>
      <c r="BN1268" s="32"/>
      <c r="BO1268" s="32"/>
      <c r="BP1268" s="32"/>
      <c r="BQ1268" s="32"/>
      <c r="BR1268" s="32"/>
      <c r="BS1268" s="32"/>
      <c r="BT1268" s="32"/>
      <c r="BU1268" s="32"/>
      <c r="BV1268" s="32"/>
      <c r="BW1268" s="32"/>
      <c r="BX1268" s="32"/>
      <c r="BY1268" s="32"/>
      <c r="BZ1268" s="32"/>
      <c r="CA1268" s="32"/>
      <c r="CB1268" s="32"/>
      <c r="CC1268" s="32"/>
      <c r="CD1268" s="32"/>
      <c r="CE1268" s="32"/>
      <c r="CF1268" s="32"/>
      <c r="CG1268" s="32"/>
      <c r="CH1268" s="32"/>
      <c r="CI1268" s="32"/>
      <c r="CJ1268" s="32"/>
      <c r="CK1268" s="32"/>
      <c r="CL1268" s="32"/>
      <c r="CM1268" s="32"/>
      <c r="CN1268" s="32"/>
      <c r="CO1268" s="32"/>
      <c r="CP1268" s="32"/>
      <c r="CQ1268" s="32"/>
      <c r="CR1268" s="32"/>
      <c r="CS1268" s="32"/>
      <c r="CT1268" s="32"/>
      <c r="CU1268" s="32"/>
      <c r="CV1268" s="32"/>
      <c r="CW1268" s="32"/>
    </row>
    <row r="1269" spans="15:101" s="26" customFormat="1" x14ac:dyDescent="0.3">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c r="AZ1269" s="32"/>
      <c r="BA1269" s="32"/>
      <c r="BB1269" s="32"/>
      <c r="BC1269" s="32"/>
      <c r="BD1269" s="32"/>
      <c r="BE1269" s="32"/>
      <c r="BF1269" s="32"/>
      <c r="BG1269" s="32"/>
      <c r="BH1269" s="32"/>
      <c r="BI1269" s="32"/>
      <c r="BJ1269" s="32"/>
      <c r="BK1269" s="32"/>
      <c r="BL1269" s="32"/>
      <c r="BM1269" s="32"/>
      <c r="BN1269" s="32"/>
      <c r="BO1269" s="32"/>
      <c r="BP1269" s="32"/>
      <c r="BQ1269" s="32"/>
      <c r="BR1269" s="32"/>
      <c r="BS1269" s="32"/>
      <c r="BT1269" s="32"/>
      <c r="BU1269" s="32"/>
      <c r="BV1269" s="32"/>
      <c r="BW1269" s="32"/>
      <c r="BX1269" s="32"/>
      <c r="BY1269" s="32"/>
      <c r="BZ1269" s="32"/>
      <c r="CA1269" s="32"/>
      <c r="CB1269" s="32"/>
      <c r="CC1269" s="32"/>
      <c r="CD1269" s="32"/>
      <c r="CE1269" s="32"/>
      <c r="CF1269" s="32"/>
      <c r="CG1269" s="32"/>
      <c r="CH1269" s="32"/>
      <c r="CI1269" s="32"/>
      <c r="CJ1269" s="32"/>
      <c r="CK1269" s="32"/>
      <c r="CL1269" s="32"/>
      <c r="CM1269" s="32"/>
      <c r="CN1269" s="32"/>
      <c r="CO1269" s="32"/>
      <c r="CP1269" s="32"/>
      <c r="CQ1269" s="32"/>
      <c r="CR1269" s="32"/>
      <c r="CS1269" s="32"/>
      <c r="CT1269" s="32"/>
      <c r="CU1269" s="32"/>
      <c r="CV1269" s="32"/>
      <c r="CW1269" s="32"/>
    </row>
    <row r="1270" spans="15:101" s="26" customFormat="1" x14ac:dyDescent="0.3">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c r="AZ1270" s="32"/>
      <c r="BA1270" s="32"/>
      <c r="BB1270" s="32"/>
      <c r="BC1270" s="32"/>
      <c r="BD1270" s="32"/>
      <c r="BE1270" s="32"/>
      <c r="BF1270" s="32"/>
      <c r="BG1270" s="32"/>
      <c r="BH1270" s="32"/>
      <c r="BI1270" s="32"/>
      <c r="BJ1270" s="32"/>
      <c r="BK1270" s="32"/>
      <c r="BL1270" s="32"/>
      <c r="BM1270" s="32"/>
      <c r="BN1270" s="32"/>
      <c r="BO1270" s="32"/>
      <c r="BP1270" s="32"/>
      <c r="BQ1270" s="32"/>
      <c r="BR1270" s="32"/>
      <c r="BS1270" s="32"/>
      <c r="BT1270" s="32"/>
      <c r="BU1270" s="32"/>
      <c r="BV1270" s="32"/>
      <c r="BW1270" s="32"/>
      <c r="BX1270" s="32"/>
      <c r="BY1270" s="32"/>
      <c r="BZ1270" s="32"/>
      <c r="CA1270" s="32"/>
      <c r="CB1270" s="32"/>
      <c r="CC1270" s="32"/>
      <c r="CD1270" s="32"/>
      <c r="CE1270" s="32"/>
      <c r="CF1270" s="32"/>
      <c r="CG1270" s="32"/>
      <c r="CH1270" s="32"/>
      <c r="CI1270" s="32"/>
      <c r="CJ1270" s="32"/>
      <c r="CK1270" s="32"/>
      <c r="CL1270" s="32"/>
      <c r="CM1270" s="32"/>
      <c r="CN1270" s="32"/>
      <c r="CO1270" s="32"/>
      <c r="CP1270" s="32"/>
      <c r="CQ1270" s="32"/>
      <c r="CR1270" s="32"/>
      <c r="CS1270" s="32"/>
      <c r="CT1270" s="32"/>
      <c r="CU1270" s="32"/>
      <c r="CV1270" s="32"/>
      <c r="CW1270" s="32"/>
    </row>
    <row r="1271" spans="15:101" s="26" customFormat="1" x14ac:dyDescent="0.3">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c r="AZ1271" s="32"/>
      <c r="BA1271" s="32"/>
      <c r="BB1271" s="32"/>
      <c r="BC1271" s="32"/>
      <c r="BD1271" s="32"/>
      <c r="BE1271" s="32"/>
      <c r="BF1271" s="32"/>
      <c r="BG1271" s="32"/>
      <c r="BH1271" s="32"/>
      <c r="BI1271" s="32"/>
      <c r="BJ1271" s="32"/>
      <c r="BK1271" s="32"/>
      <c r="BL1271" s="32"/>
      <c r="BM1271" s="32"/>
      <c r="BN1271" s="32"/>
      <c r="BO1271" s="32"/>
      <c r="BP1271" s="32"/>
      <c r="BQ1271" s="32"/>
      <c r="BR1271" s="32"/>
      <c r="BS1271" s="32"/>
      <c r="BT1271" s="32"/>
      <c r="BU1271" s="32"/>
      <c r="BV1271" s="32"/>
      <c r="BW1271" s="32"/>
      <c r="BX1271" s="32"/>
      <c r="BY1271" s="32"/>
      <c r="BZ1271" s="32"/>
      <c r="CA1271" s="32"/>
      <c r="CB1271" s="32"/>
      <c r="CC1271" s="32"/>
      <c r="CD1271" s="32"/>
      <c r="CE1271" s="32"/>
      <c r="CF1271" s="32"/>
      <c r="CG1271" s="32"/>
      <c r="CH1271" s="32"/>
      <c r="CI1271" s="32"/>
      <c r="CJ1271" s="32"/>
      <c r="CK1271" s="32"/>
      <c r="CL1271" s="32"/>
      <c r="CM1271" s="32"/>
      <c r="CN1271" s="32"/>
      <c r="CO1271" s="32"/>
      <c r="CP1271" s="32"/>
      <c r="CQ1271" s="32"/>
      <c r="CR1271" s="32"/>
      <c r="CS1271" s="32"/>
      <c r="CT1271" s="32"/>
      <c r="CU1271" s="32"/>
      <c r="CV1271" s="32"/>
      <c r="CW1271" s="32"/>
    </row>
    <row r="1272" spans="15:101" s="26" customFormat="1" x14ac:dyDescent="0.3">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c r="AZ1272" s="32"/>
      <c r="BA1272" s="32"/>
      <c r="BB1272" s="32"/>
      <c r="BC1272" s="32"/>
      <c r="BD1272" s="32"/>
      <c r="BE1272" s="32"/>
      <c r="BF1272" s="32"/>
      <c r="BG1272" s="32"/>
      <c r="BH1272" s="32"/>
      <c r="BI1272" s="32"/>
      <c r="BJ1272" s="32"/>
      <c r="BK1272" s="32"/>
      <c r="BL1272" s="32"/>
      <c r="BM1272" s="32"/>
      <c r="BN1272" s="32"/>
      <c r="BO1272" s="32"/>
      <c r="BP1272" s="32"/>
      <c r="BQ1272" s="32"/>
      <c r="BR1272" s="32"/>
      <c r="BS1272" s="32"/>
      <c r="BT1272" s="32"/>
      <c r="BU1272" s="32"/>
      <c r="BV1272" s="32"/>
      <c r="BW1272" s="32"/>
      <c r="BX1272" s="32"/>
      <c r="BY1272" s="32"/>
      <c r="BZ1272" s="32"/>
      <c r="CA1272" s="32"/>
      <c r="CB1272" s="32"/>
      <c r="CC1272" s="32"/>
      <c r="CD1272" s="32"/>
      <c r="CE1272" s="32"/>
      <c r="CF1272" s="32"/>
      <c r="CG1272" s="32"/>
      <c r="CH1272" s="32"/>
      <c r="CI1272" s="32"/>
      <c r="CJ1272" s="32"/>
      <c r="CK1272" s="32"/>
      <c r="CL1272" s="32"/>
      <c r="CM1272" s="32"/>
      <c r="CN1272" s="32"/>
      <c r="CO1272" s="32"/>
      <c r="CP1272" s="32"/>
      <c r="CQ1272" s="32"/>
      <c r="CR1272" s="32"/>
      <c r="CS1272" s="32"/>
      <c r="CT1272" s="32"/>
      <c r="CU1272" s="32"/>
      <c r="CV1272" s="32"/>
      <c r="CW1272" s="32"/>
    </row>
    <row r="1273" spans="15:101" s="26" customFormat="1" x14ac:dyDescent="0.3">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c r="AZ1273" s="32"/>
      <c r="BA1273" s="32"/>
      <c r="BB1273" s="32"/>
      <c r="BC1273" s="32"/>
      <c r="BD1273" s="32"/>
      <c r="BE1273" s="32"/>
      <c r="BF1273" s="32"/>
      <c r="BG1273" s="32"/>
      <c r="BH1273" s="32"/>
      <c r="BI1273" s="32"/>
      <c r="BJ1273" s="32"/>
      <c r="BK1273" s="32"/>
      <c r="BL1273" s="32"/>
      <c r="BM1273" s="32"/>
      <c r="BN1273" s="32"/>
      <c r="BO1273" s="32"/>
      <c r="BP1273" s="32"/>
      <c r="BQ1273" s="32"/>
      <c r="BR1273" s="32"/>
      <c r="BS1273" s="32"/>
      <c r="BT1273" s="32"/>
      <c r="BU1273" s="32"/>
      <c r="BV1273" s="32"/>
      <c r="BW1273" s="32"/>
      <c r="BX1273" s="32"/>
      <c r="BY1273" s="32"/>
      <c r="BZ1273" s="32"/>
      <c r="CA1273" s="32"/>
      <c r="CB1273" s="32"/>
      <c r="CC1273" s="32"/>
      <c r="CD1273" s="32"/>
      <c r="CE1273" s="32"/>
      <c r="CF1273" s="32"/>
      <c r="CG1273" s="32"/>
      <c r="CH1273" s="32"/>
      <c r="CI1273" s="32"/>
      <c r="CJ1273" s="32"/>
      <c r="CK1273" s="32"/>
      <c r="CL1273" s="32"/>
      <c r="CM1273" s="32"/>
      <c r="CN1273" s="32"/>
      <c r="CO1273" s="32"/>
      <c r="CP1273" s="32"/>
      <c r="CQ1273" s="32"/>
      <c r="CR1273" s="32"/>
      <c r="CS1273" s="32"/>
      <c r="CT1273" s="32"/>
      <c r="CU1273" s="32"/>
      <c r="CV1273" s="32"/>
      <c r="CW1273" s="32"/>
    </row>
    <row r="1274" spans="15:101" s="26" customFormat="1" x14ac:dyDescent="0.3">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c r="AZ1274" s="32"/>
      <c r="BA1274" s="32"/>
      <c r="BB1274" s="32"/>
      <c r="BC1274" s="32"/>
      <c r="BD1274" s="32"/>
      <c r="BE1274" s="32"/>
      <c r="BF1274" s="32"/>
      <c r="BG1274" s="32"/>
      <c r="BH1274" s="32"/>
      <c r="BI1274" s="32"/>
      <c r="BJ1274" s="32"/>
      <c r="BK1274" s="32"/>
      <c r="BL1274" s="32"/>
      <c r="BM1274" s="32"/>
      <c r="BN1274" s="32"/>
      <c r="BO1274" s="32"/>
      <c r="BP1274" s="32"/>
      <c r="BQ1274" s="32"/>
      <c r="BR1274" s="32"/>
      <c r="BS1274" s="32"/>
      <c r="BT1274" s="32"/>
      <c r="BU1274" s="32"/>
      <c r="BV1274" s="32"/>
      <c r="BW1274" s="32"/>
      <c r="BX1274" s="32"/>
      <c r="BY1274" s="32"/>
      <c r="BZ1274" s="32"/>
      <c r="CA1274" s="32"/>
      <c r="CB1274" s="32"/>
      <c r="CC1274" s="32"/>
      <c r="CD1274" s="32"/>
      <c r="CE1274" s="32"/>
      <c r="CF1274" s="32"/>
      <c r="CG1274" s="32"/>
      <c r="CH1274" s="32"/>
      <c r="CI1274" s="32"/>
      <c r="CJ1274" s="32"/>
      <c r="CK1274" s="32"/>
      <c r="CL1274" s="32"/>
      <c r="CM1274" s="32"/>
      <c r="CN1274" s="32"/>
      <c r="CO1274" s="32"/>
      <c r="CP1274" s="32"/>
      <c r="CQ1274" s="32"/>
      <c r="CR1274" s="32"/>
      <c r="CS1274" s="32"/>
      <c r="CT1274" s="32"/>
      <c r="CU1274" s="32"/>
      <c r="CV1274" s="32"/>
      <c r="CW1274" s="32"/>
    </row>
    <row r="1275" spans="15:101" s="26" customFormat="1" x14ac:dyDescent="0.3">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c r="AZ1275" s="32"/>
      <c r="BA1275" s="32"/>
      <c r="BB1275" s="32"/>
      <c r="BC1275" s="32"/>
      <c r="BD1275" s="32"/>
      <c r="BE1275" s="32"/>
      <c r="BF1275" s="32"/>
      <c r="BG1275" s="32"/>
      <c r="BH1275" s="32"/>
      <c r="BI1275" s="32"/>
      <c r="BJ1275" s="32"/>
      <c r="BK1275" s="32"/>
      <c r="BL1275" s="32"/>
      <c r="BM1275" s="32"/>
      <c r="BN1275" s="32"/>
      <c r="BO1275" s="32"/>
      <c r="BP1275" s="32"/>
      <c r="BQ1275" s="32"/>
      <c r="BR1275" s="32"/>
      <c r="BS1275" s="32"/>
      <c r="BT1275" s="32"/>
      <c r="BU1275" s="32"/>
      <c r="BV1275" s="32"/>
      <c r="BW1275" s="32"/>
      <c r="BX1275" s="32"/>
      <c r="BY1275" s="32"/>
      <c r="BZ1275" s="32"/>
      <c r="CA1275" s="32"/>
      <c r="CB1275" s="32"/>
      <c r="CC1275" s="32"/>
      <c r="CD1275" s="32"/>
      <c r="CE1275" s="32"/>
      <c r="CF1275" s="32"/>
      <c r="CG1275" s="32"/>
      <c r="CH1275" s="32"/>
      <c r="CI1275" s="32"/>
      <c r="CJ1275" s="32"/>
      <c r="CK1275" s="32"/>
      <c r="CL1275" s="32"/>
      <c r="CM1275" s="32"/>
      <c r="CN1275" s="32"/>
      <c r="CO1275" s="32"/>
      <c r="CP1275" s="32"/>
      <c r="CQ1275" s="32"/>
      <c r="CR1275" s="32"/>
      <c r="CS1275" s="32"/>
      <c r="CT1275" s="32"/>
      <c r="CU1275" s="32"/>
      <c r="CV1275" s="32"/>
      <c r="CW1275" s="32"/>
    </row>
    <row r="1276" spans="15:101" s="26" customFormat="1" x14ac:dyDescent="0.3">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c r="AZ1276" s="32"/>
      <c r="BA1276" s="32"/>
      <c r="BB1276" s="32"/>
      <c r="BC1276" s="32"/>
      <c r="BD1276" s="32"/>
      <c r="BE1276" s="32"/>
      <c r="BF1276" s="32"/>
      <c r="BG1276" s="32"/>
      <c r="BH1276" s="32"/>
      <c r="BI1276" s="32"/>
      <c r="BJ1276" s="32"/>
      <c r="BK1276" s="32"/>
      <c r="BL1276" s="32"/>
      <c r="BM1276" s="32"/>
      <c r="BN1276" s="32"/>
      <c r="BO1276" s="32"/>
      <c r="BP1276" s="32"/>
      <c r="BQ1276" s="32"/>
      <c r="BR1276" s="32"/>
      <c r="BS1276" s="32"/>
      <c r="BT1276" s="32"/>
      <c r="BU1276" s="32"/>
      <c r="BV1276" s="32"/>
      <c r="BW1276" s="32"/>
      <c r="BX1276" s="32"/>
      <c r="BY1276" s="32"/>
      <c r="BZ1276" s="32"/>
      <c r="CA1276" s="32"/>
      <c r="CB1276" s="32"/>
      <c r="CC1276" s="32"/>
      <c r="CD1276" s="32"/>
      <c r="CE1276" s="32"/>
      <c r="CF1276" s="32"/>
      <c r="CG1276" s="32"/>
      <c r="CH1276" s="32"/>
      <c r="CI1276" s="32"/>
      <c r="CJ1276" s="32"/>
      <c r="CK1276" s="32"/>
      <c r="CL1276" s="32"/>
      <c r="CM1276" s="32"/>
      <c r="CN1276" s="32"/>
      <c r="CO1276" s="32"/>
      <c r="CP1276" s="32"/>
      <c r="CQ1276" s="32"/>
      <c r="CR1276" s="32"/>
      <c r="CS1276" s="32"/>
      <c r="CT1276" s="32"/>
      <c r="CU1276" s="32"/>
      <c r="CV1276" s="32"/>
      <c r="CW1276" s="32"/>
    </row>
    <row r="1277" spans="15:101" s="26" customFormat="1" x14ac:dyDescent="0.3">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c r="AZ1277" s="32"/>
      <c r="BA1277" s="32"/>
      <c r="BB1277" s="32"/>
      <c r="BC1277" s="32"/>
      <c r="BD1277" s="32"/>
      <c r="BE1277" s="32"/>
      <c r="BF1277" s="32"/>
      <c r="BG1277" s="32"/>
      <c r="BH1277" s="32"/>
      <c r="BI1277" s="32"/>
      <c r="BJ1277" s="32"/>
      <c r="BK1277" s="32"/>
      <c r="BL1277" s="32"/>
      <c r="BM1277" s="32"/>
      <c r="BN1277" s="32"/>
      <c r="BO1277" s="32"/>
      <c r="BP1277" s="32"/>
      <c r="BQ1277" s="32"/>
      <c r="BR1277" s="32"/>
      <c r="BS1277" s="32"/>
      <c r="BT1277" s="32"/>
      <c r="BU1277" s="32"/>
      <c r="BV1277" s="32"/>
      <c r="BW1277" s="32"/>
      <c r="BX1277" s="32"/>
      <c r="BY1277" s="32"/>
      <c r="BZ1277" s="32"/>
      <c r="CA1277" s="32"/>
      <c r="CB1277" s="32"/>
      <c r="CC1277" s="32"/>
      <c r="CD1277" s="32"/>
      <c r="CE1277" s="32"/>
      <c r="CF1277" s="32"/>
      <c r="CG1277" s="32"/>
      <c r="CH1277" s="32"/>
      <c r="CI1277" s="32"/>
      <c r="CJ1277" s="32"/>
      <c r="CK1277" s="32"/>
      <c r="CL1277" s="32"/>
      <c r="CM1277" s="32"/>
      <c r="CN1277" s="32"/>
      <c r="CO1277" s="32"/>
      <c r="CP1277" s="32"/>
      <c r="CQ1277" s="32"/>
      <c r="CR1277" s="32"/>
      <c r="CS1277" s="32"/>
      <c r="CT1277" s="32"/>
      <c r="CU1277" s="32"/>
      <c r="CV1277" s="32"/>
      <c r="CW1277" s="32"/>
    </row>
    <row r="1278" spans="15:101" s="26" customFormat="1" x14ac:dyDescent="0.3">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c r="AZ1278" s="32"/>
      <c r="BA1278" s="32"/>
      <c r="BB1278" s="32"/>
      <c r="BC1278" s="32"/>
      <c r="BD1278" s="32"/>
      <c r="BE1278" s="32"/>
      <c r="BF1278" s="32"/>
      <c r="BG1278" s="32"/>
      <c r="BH1278" s="32"/>
      <c r="BI1278" s="32"/>
      <c r="BJ1278" s="32"/>
      <c r="BK1278" s="32"/>
      <c r="BL1278" s="32"/>
      <c r="BM1278" s="32"/>
      <c r="BN1278" s="32"/>
      <c r="BO1278" s="32"/>
      <c r="BP1278" s="32"/>
      <c r="BQ1278" s="32"/>
      <c r="BR1278" s="32"/>
      <c r="BS1278" s="32"/>
      <c r="BT1278" s="32"/>
      <c r="BU1278" s="32"/>
      <c r="BV1278" s="32"/>
      <c r="BW1278" s="32"/>
      <c r="BX1278" s="32"/>
      <c r="BY1278" s="32"/>
      <c r="BZ1278" s="32"/>
      <c r="CA1278" s="32"/>
      <c r="CB1278" s="32"/>
      <c r="CC1278" s="32"/>
      <c r="CD1278" s="32"/>
      <c r="CE1278" s="32"/>
      <c r="CF1278" s="32"/>
      <c r="CG1278" s="32"/>
      <c r="CH1278" s="32"/>
      <c r="CI1278" s="32"/>
      <c r="CJ1278" s="32"/>
      <c r="CK1278" s="32"/>
      <c r="CL1278" s="32"/>
      <c r="CM1278" s="32"/>
      <c r="CN1278" s="32"/>
      <c r="CO1278" s="32"/>
      <c r="CP1278" s="32"/>
      <c r="CQ1278" s="32"/>
      <c r="CR1278" s="32"/>
      <c r="CS1278" s="32"/>
      <c r="CT1278" s="32"/>
      <c r="CU1278" s="32"/>
      <c r="CV1278" s="32"/>
      <c r="CW1278" s="32"/>
    </row>
    <row r="1279" spans="15:101" s="26" customFormat="1" x14ac:dyDescent="0.3">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c r="AZ1279" s="32"/>
      <c r="BA1279" s="32"/>
      <c r="BB1279" s="32"/>
      <c r="BC1279" s="32"/>
      <c r="BD1279" s="32"/>
      <c r="BE1279" s="32"/>
      <c r="BF1279" s="32"/>
      <c r="BG1279" s="32"/>
      <c r="BH1279" s="32"/>
      <c r="BI1279" s="32"/>
      <c r="BJ1279" s="32"/>
      <c r="BK1279" s="32"/>
      <c r="BL1279" s="32"/>
      <c r="BM1279" s="32"/>
      <c r="BN1279" s="32"/>
      <c r="BO1279" s="32"/>
      <c r="BP1279" s="32"/>
      <c r="BQ1279" s="32"/>
      <c r="BR1279" s="32"/>
      <c r="BS1279" s="32"/>
      <c r="BT1279" s="32"/>
      <c r="BU1279" s="32"/>
      <c r="BV1279" s="32"/>
      <c r="BW1279" s="32"/>
      <c r="BX1279" s="32"/>
      <c r="BY1279" s="32"/>
      <c r="BZ1279" s="32"/>
      <c r="CA1279" s="32"/>
      <c r="CB1279" s="32"/>
      <c r="CC1279" s="32"/>
      <c r="CD1279" s="32"/>
      <c r="CE1279" s="32"/>
      <c r="CF1279" s="32"/>
      <c r="CG1279" s="32"/>
      <c r="CH1279" s="32"/>
      <c r="CI1279" s="32"/>
      <c r="CJ1279" s="32"/>
      <c r="CK1279" s="32"/>
      <c r="CL1279" s="32"/>
      <c r="CM1279" s="32"/>
      <c r="CN1279" s="32"/>
      <c r="CO1279" s="32"/>
      <c r="CP1279" s="32"/>
      <c r="CQ1279" s="32"/>
      <c r="CR1279" s="32"/>
      <c r="CS1279" s="32"/>
      <c r="CT1279" s="32"/>
      <c r="CU1279" s="32"/>
      <c r="CV1279" s="32"/>
      <c r="CW1279" s="32"/>
    </row>
    <row r="1280" spans="15:101" s="26" customFormat="1" x14ac:dyDescent="0.3">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c r="AZ1280" s="32"/>
      <c r="BA1280" s="32"/>
      <c r="BB1280" s="32"/>
      <c r="BC1280" s="32"/>
      <c r="BD1280" s="32"/>
      <c r="BE1280" s="32"/>
      <c r="BF1280" s="32"/>
      <c r="BG1280" s="32"/>
      <c r="BH1280" s="32"/>
      <c r="BI1280" s="32"/>
      <c r="BJ1280" s="32"/>
      <c r="BK1280" s="32"/>
      <c r="BL1280" s="32"/>
      <c r="BM1280" s="32"/>
      <c r="BN1280" s="32"/>
      <c r="BO1280" s="32"/>
      <c r="BP1280" s="32"/>
      <c r="BQ1280" s="32"/>
      <c r="BR1280" s="32"/>
      <c r="BS1280" s="32"/>
      <c r="BT1280" s="32"/>
      <c r="BU1280" s="32"/>
      <c r="BV1280" s="32"/>
      <c r="BW1280" s="32"/>
      <c r="BX1280" s="32"/>
      <c r="BY1280" s="32"/>
      <c r="BZ1280" s="32"/>
      <c r="CA1280" s="32"/>
      <c r="CB1280" s="32"/>
      <c r="CC1280" s="32"/>
      <c r="CD1280" s="32"/>
      <c r="CE1280" s="32"/>
      <c r="CF1280" s="32"/>
      <c r="CG1280" s="32"/>
      <c r="CH1280" s="32"/>
      <c r="CI1280" s="32"/>
      <c r="CJ1280" s="32"/>
      <c r="CK1280" s="32"/>
      <c r="CL1280" s="32"/>
      <c r="CM1280" s="32"/>
      <c r="CN1280" s="32"/>
      <c r="CO1280" s="32"/>
      <c r="CP1280" s="32"/>
      <c r="CQ1280" s="32"/>
      <c r="CR1280" s="32"/>
      <c r="CS1280" s="32"/>
      <c r="CT1280" s="32"/>
      <c r="CU1280" s="32"/>
      <c r="CV1280" s="32"/>
      <c r="CW1280" s="32"/>
    </row>
    <row r="1281" spans="15:101" s="26" customFormat="1" x14ac:dyDescent="0.3">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c r="AZ1281" s="32"/>
      <c r="BA1281" s="32"/>
      <c r="BB1281" s="32"/>
      <c r="BC1281" s="32"/>
      <c r="BD1281" s="32"/>
      <c r="BE1281" s="32"/>
      <c r="BF1281" s="32"/>
      <c r="BG1281" s="32"/>
      <c r="BH1281" s="32"/>
      <c r="BI1281" s="32"/>
      <c r="BJ1281" s="32"/>
      <c r="BK1281" s="32"/>
      <c r="BL1281" s="32"/>
      <c r="BM1281" s="32"/>
      <c r="BN1281" s="32"/>
      <c r="BO1281" s="32"/>
      <c r="BP1281" s="32"/>
      <c r="BQ1281" s="32"/>
      <c r="BR1281" s="32"/>
      <c r="BS1281" s="32"/>
      <c r="BT1281" s="32"/>
      <c r="BU1281" s="32"/>
      <c r="BV1281" s="32"/>
      <c r="BW1281" s="32"/>
      <c r="BX1281" s="32"/>
      <c r="BY1281" s="32"/>
      <c r="BZ1281" s="32"/>
      <c r="CA1281" s="32"/>
      <c r="CB1281" s="32"/>
      <c r="CC1281" s="32"/>
      <c r="CD1281" s="32"/>
      <c r="CE1281" s="32"/>
      <c r="CF1281" s="32"/>
      <c r="CG1281" s="32"/>
      <c r="CH1281" s="32"/>
      <c r="CI1281" s="32"/>
      <c r="CJ1281" s="32"/>
      <c r="CK1281" s="32"/>
      <c r="CL1281" s="32"/>
      <c r="CM1281" s="32"/>
      <c r="CN1281" s="32"/>
      <c r="CO1281" s="32"/>
      <c r="CP1281" s="32"/>
      <c r="CQ1281" s="32"/>
      <c r="CR1281" s="32"/>
      <c r="CS1281" s="32"/>
      <c r="CT1281" s="32"/>
      <c r="CU1281" s="32"/>
      <c r="CV1281" s="32"/>
      <c r="CW1281" s="32"/>
    </row>
    <row r="1282" spans="15:101" s="26" customFormat="1" x14ac:dyDescent="0.3">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c r="AZ1282" s="32"/>
      <c r="BA1282" s="32"/>
      <c r="BB1282" s="32"/>
      <c r="BC1282" s="32"/>
      <c r="BD1282" s="32"/>
      <c r="BE1282" s="32"/>
      <c r="BF1282" s="32"/>
      <c r="BG1282" s="32"/>
      <c r="BH1282" s="32"/>
      <c r="BI1282" s="32"/>
      <c r="BJ1282" s="32"/>
      <c r="BK1282" s="32"/>
      <c r="BL1282" s="32"/>
      <c r="BM1282" s="32"/>
      <c r="BN1282" s="32"/>
      <c r="BO1282" s="32"/>
      <c r="BP1282" s="32"/>
      <c r="BQ1282" s="32"/>
      <c r="BR1282" s="32"/>
      <c r="BS1282" s="32"/>
      <c r="BT1282" s="32"/>
      <c r="BU1282" s="32"/>
      <c r="BV1282" s="32"/>
      <c r="BW1282" s="32"/>
      <c r="BX1282" s="32"/>
      <c r="BY1282" s="32"/>
      <c r="BZ1282" s="32"/>
      <c r="CA1282" s="32"/>
      <c r="CB1282" s="32"/>
      <c r="CC1282" s="32"/>
      <c r="CD1282" s="32"/>
      <c r="CE1282" s="32"/>
      <c r="CF1282" s="32"/>
      <c r="CG1282" s="32"/>
      <c r="CH1282" s="32"/>
      <c r="CI1282" s="32"/>
      <c r="CJ1282" s="32"/>
      <c r="CK1282" s="32"/>
      <c r="CL1282" s="32"/>
      <c r="CM1282" s="32"/>
      <c r="CN1282" s="32"/>
      <c r="CO1282" s="32"/>
      <c r="CP1282" s="32"/>
      <c r="CQ1282" s="32"/>
      <c r="CR1282" s="32"/>
      <c r="CS1282" s="32"/>
      <c r="CT1282" s="32"/>
      <c r="CU1282" s="32"/>
      <c r="CV1282" s="32"/>
      <c r="CW1282" s="32"/>
    </row>
    <row r="1283" spans="15:101" s="26" customFormat="1" x14ac:dyDescent="0.3">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c r="AZ1283" s="32"/>
      <c r="BA1283" s="32"/>
      <c r="BB1283" s="32"/>
      <c r="BC1283" s="32"/>
      <c r="BD1283" s="32"/>
      <c r="BE1283" s="32"/>
      <c r="BF1283" s="32"/>
      <c r="BG1283" s="32"/>
      <c r="BH1283" s="32"/>
      <c r="BI1283" s="32"/>
      <c r="BJ1283" s="32"/>
      <c r="BK1283" s="32"/>
      <c r="BL1283" s="32"/>
      <c r="BM1283" s="32"/>
      <c r="BN1283" s="32"/>
      <c r="BO1283" s="32"/>
      <c r="BP1283" s="32"/>
      <c r="BQ1283" s="32"/>
      <c r="BR1283" s="32"/>
      <c r="BS1283" s="32"/>
      <c r="BT1283" s="32"/>
      <c r="BU1283" s="32"/>
      <c r="BV1283" s="32"/>
      <c r="BW1283" s="32"/>
      <c r="BX1283" s="32"/>
      <c r="BY1283" s="32"/>
      <c r="BZ1283" s="32"/>
      <c r="CA1283" s="32"/>
      <c r="CB1283" s="32"/>
      <c r="CC1283" s="32"/>
      <c r="CD1283" s="32"/>
      <c r="CE1283" s="32"/>
      <c r="CF1283" s="32"/>
      <c r="CG1283" s="32"/>
      <c r="CH1283" s="32"/>
      <c r="CI1283" s="32"/>
      <c r="CJ1283" s="32"/>
      <c r="CK1283" s="32"/>
      <c r="CL1283" s="32"/>
      <c r="CM1283" s="32"/>
      <c r="CN1283" s="32"/>
      <c r="CO1283" s="32"/>
      <c r="CP1283" s="32"/>
      <c r="CQ1283" s="32"/>
      <c r="CR1283" s="32"/>
      <c r="CS1283" s="32"/>
      <c r="CT1283" s="32"/>
      <c r="CU1283" s="32"/>
      <c r="CV1283" s="32"/>
      <c r="CW1283" s="32"/>
    </row>
    <row r="1284" spans="15:101" s="26" customFormat="1" x14ac:dyDescent="0.3">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c r="AZ1284" s="32"/>
      <c r="BA1284" s="32"/>
      <c r="BB1284" s="32"/>
      <c r="BC1284" s="32"/>
      <c r="BD1284" s="32"/>
      <c r="BE1284" s="32"/>
      <c r="BF1284" s="32"/>
      <c r="BG1284" s="32"/>
      <c r="BH1284" s="32"/>
      <c r="BI1284" s="32"/>
      <c r="BJ1284" s="32"/>
      <c r="BK1284" s="32"/>
      <c r="BL1284" s="32"/>
      <c r="BM1284" s="32"/>
      <c r="BN1284" s="32"/>
      <c r="BO1284" s="32"/>
      <c r="BP1284" s="32"/>
      <c r="BQ1284" s="32"/>
      <c r="BR1284" s="32"/>
      <c r="BS1284" s="32"/>
      <c r="BT1284" s="32"/>
      <c r="BU1284" s="32"/>
      <c r="BV1284" s="32"/>
      <c r="BW1284" s="32"/>
      <c r="BX1284" s="32"/>
      <c r="BY1284" s="32"/>
      <c r="BZ1284" s="32"/>
      <c r="CA1284" s="32"/>
      <c r="CB1284" s="32"/>
      <c r="CC1284" s="32"/>
      <c r="CD1284" s="32"/>
      <c r="CE1284" s="32"/>
      <c r="CF1284" s="32"/>
      <c r="CG1284" s="32"/>
      <c r="CH1284" s="32"/>
      <c r="CI1284" s="32"/>
      <c r="CJ1284" s="32"/>
      <c r="CK1284" s="32"/>
      <c r="CL1284" s="32"/>
      <c r="CM1284" s="32"/>
      <c r="CN1284" s="32"/>
      <c r="CO1284" s="32"/>
      <c r="CP1284" s="32"/>
      <c r="CQ1284" s="32"/>
      <c r="CR1284" s="32"/>
      <c r="CS1284" s="32"/>
      <c r="CT1284" s="32"/>
      <c r="CU1284" s="32"/>
      <c r="CV1284" s="32"/>
      <c r="CW1284" s="32"/>
    </row>
    <row r="1285" spans="15:101" s="26" customFormat="1" x14ac:dyDescent="0.3">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c r="AZ1285" s="32"/>
      <c r="BA1285" s="32"/>
      <c r="BB1285" s="32"/>
      <c r="BC1285" s="32"/>
      <c r="BD1285" s="32"/>
      <c r="BE1285" s="32"/>
      <c r="BF1285" s="32"/>
      <c r="BG1285" s="32"/>
      <c r="BH1285" s="32"/>
      <c r="BI1285" s="32"/>
      <c r="BJ1285" s="32"/>
      <c r="BK1285" s="32"/>
      <c r="BL1285" s="32"/>
      <c r="BM1285" s="32"/>
      <c r="BN1285" s="32"/>
      <c r="BO1285" s="32"/>
      <c r="BP1285" s="32"/>
      <c r="BQ1285" s="32"/>
      <c r="BR1285" s="32"/>
      <c r="BS1285" s="32"/>
      <c r="BT1285" s="32"/>
      <c r="BU1285" s="32"/>
      <c r="BV1285" s="32"/>
      <c r="BW1285" s="32"/>
      <c r="BX1285" s="32"/>
      <c r="BY1285" s="32"/>
      <c r="BZ1285" s="32"/>
      <c r="CA1285" s="32"/>
      <c r="CB1285" s="32"/>
      <c r="CC1285" s="32"/>
      <c r="CD1285" s="32"/>
      <c r="CE1285" s="32"/>
      <c r="CF1285" s="32"/>
      <c r="CG1285" s="32"/>
      <c r="CH1285" s="32"/>
      <c r="CI1285" s="32"/>
      <c r="CJ1285" s="32"/>
      <c r="CK1285" s="32"/>
      <c r="CL1285" s="32"/>
      <c r="CM1285" s="32"/>
      <c r="CN1285" s="32"/>
      <c r="CO1285" s="32"/>
      <c r="CP1285" s="32"/>
      <c r="CQ1285" s="32"/>
      <c r="CR1285" s="32"/>
      <c r="CS1285" s="32"/>
      <c r="CT1285" s="32"/>
      <c r="CU1285" s="32"/>
      <c r="CV1285" s="32"/>
      <c r="CW1285" s="32"/>
    </row>
    <row r="1286" spans="15:101" s="26" customFormat="1" x14ac:dyDescent="0.3">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c r="AZ1286" s="32"/>
      <c r="BA1286" s="32"/>
      <c r="BB1286" s="32"/>
      <c r="BC1286" s="32"/>
      <c r="BD1286" s="32"/>
      <c r="BE1286" s="32"/>
      <c r="BF1286" s="32"/>
      <c r="BG1286" s="32"/>
      <c r="BH1286" s="32"/>
      <c r="BI1286" s="32"/>
      <c r="BJ1286" s="32"/>
      <c r="BK1286" s="32"/>
      <c r="BL1286" s="32"/>
      <c r="BM1286" s="32"/>
      <c r="BN1286" s="32"/>
      <c r="BO1286" s="32"/>
      <c r="BP1286" s="32"/>
      <c r="BQ1286" s="32"/>
      <c r="BR1286" s="32"/>
      <c r="BS1286" s="32"/>
      <c r="BT1286" s="32"/>
      <c r="BU1286" s="32"/>
      <c r="BV1286" s="32"/>
      <c r="BW1286" s="32"/>
      <c r="BX1286" s="32"/>
      <c r="BY1286" s="32"/>
      <c r="BZ1286" s="32"/>
      <c r="CA1286" s="32"/>
      <c r="CB1286" s="32"/>
      <c r="CC1286" s="32"/>
      <c r="CD1286" s="32"/>
      <c r="CE1286" s="32"/>
      <c r="CF1286" s="32"/>
      <c r="CG1286" s="32"/>
      <c r="CH1286" s="32"/>
      <c r="CI1286" s="32"/>
      <c r="CJ1286" s="32"/>
      <c r="CK1286" s="32"/>
      <c r="CL1286" s="32"/>
      <c r="CM1286" s="32"/>
      <c r="CN1286" s="32"/>
      <c r="CO1286" s="32"/>
      <c r="CP1286" s="32"/>
      <c r="CQ1286" s="32"/>
      <c r="CR1286" s="32"/>
      <c r="CS1286" s="32"/>
      <c r="CT1286" s="32"/>
      <c r="CU1286" s="32"/>
      <c r="CV1286" s="32"/>
      <c r="CW1286" s="32"/>
    </row>
    <row r="1287" spans="15:101" s="26" customFormat="1" x14ac:dyDescent="0.3">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c r="AZ1287" s="32"/>
      <c r="BA1287" s="32"/>
      <c r="BB1287" s="32"/>
      <c r="BC1287" s="32"/>
      <c r="BD1287" s="32"/>
      <c r="BE1287" s="32"/>
      <c r="BF1287" s="32"/>
      <c r="BG1287" s="32"/>
      <c r="BH1287" s="32"/>
      <c r="BI1287" s="32"/>
      <c r="BJ1287" s="32"/>
      <c r="BK1287" s="32"/>
      <c r="BL1287" s="32"/>
      <c r="BM1287" s="32"/>
      <c r="BN1287" s="32"/>
      <c r="BO1287" s="32"/>
      <c r="BP1287" s="32"/>
      <c r="BQ1287" s="32"/>
      <c r="BR1287" s="32"/>
      <c r="BS1287" s="32"/>
      <c r="BT1287" s="32"/>
      <c r="BU1287" s="32"/>
      <c r="BV1287" s="32"/>
      <c r="BW1287" s="32"/>
      <c r="BX1287" s="32"/>
      <c r="BY1287" s="32"/>
      <c r="BZ1287" s="32"/>
      <c r="CA1287" s="32"/>
      <c r="CB1287" s="32"/>
      <c r="CC1287" s="32"/>
      <c r="CD1287" s="32"/>
      <c r="CE1287" s="32"/>
      <c r="CF1287" s="32"/>
      <c r="CG1287" s="32"/>
      <c r="CH1287" s="32"/>
      <c r="CI1287" s="32"/>
      <c r="CJ1287" s="32"/>
      <c r="CK1287" s="32"/>
      <c r="CL1287" s="32"/>
      <c r="CM1287" s="32"/>
      <c r="CN1287" s="32"/>
      <c r="CO1287" s="32"/>
      <c r="CP1287" s="32"/>
      <c r="CQ1287" s="32"/>
      <c r="CR1287" s="32"/>
      <c r="CS1287" s="32"/>
      <c r="CT1287" s="32"/>
      <c r="CU1287" s="32"/>
      <c r="CV1287" s="32"/>
      <c r="CW1287" s="32"/>
    </row>
    <row r="1288" spans="15:101" s="26" customFormat="1" x14ac:dyDescent="0.3">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c r="AZ1288" s="32"/>
      <c r="BA1288" s="32"/>
      <c r="BB1288" s="32"/>
      <c r="BC1288" s="32"/>
      <c r="BD1288" s="32"/>
      <c r="BE1288" s="32"/>
      <c r="BF1288" s="32"/>
      <c r="BG1288" s="32"/>
      <c r="BH1288" s="32"/>
      <c r="BI1288" s="32"/>
      <c r="BJ1288" s="32"/>
      <c r="BK1288" s="32"/>
      <c r="BL1288" s="32"/>
      <c r="BM1288" s="32"/>
      <c r="BN1288" s="32"/>
      <c r="BO1288" s="32"/>
      <c r="BP1288" s="32"/>
      <c r="BQ1288" s="32"/>
      <c r="BR1288" s="32"/>
      <c r="BS1288" s="32"/>
      <c r="BT1288" s="32"/>
      <c r="BU1288" s="32"/>
      <c r="BV1288" s="32"/>
      <c r="BW1288" s="32"/>
      <c r="BX1288" s="32"/>
      <c r="BY1288" s="32"/>
      <c r="BZ1288" s="32"/>
      <c r="CA1288" s="32"/>
      <c r="CB1288" s="32"/>
      <c r="CC1288" s="32"/>
      <c r="CD1288" s="32"/>
      <c r="CE1288" s="32"/>
      <c r="CF1288" s="32"/>
      <c r="CG1288" s="32"/>
      <c r="CH1288" s="32"/>
      <c r="CI1288" s="32"/>
      <c r="CJ1288" s="32"/>
      <c r="CK1288" s="32"/>
      <c r="CL1288" s="32"/>
      <c r="CM1288" s="32"/>
      <c r="CN1288" s="32"/>
      <c r="CO1288" s="32"/>
      <c r="CP1288" s="32"/>
      <c r="CQ1288" s="32"/>
      <c r="CR1288" s="32"/>
      <c r="CS1288" s="32"/>
      <c r="CT1288" s="32"/>
      <c r="CU1288" s="32"/>
      <c r="CV1288" s="32"/>
      <c r="CW1288" s="32"/>
    </row>
    <row r="1289" spans="15:101" s="26" customFormat="1" x14ac:dyDescent="0.3">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c r="AZ1289" s="32"/>
      <c r="BA1289" s="32"/>
      <c r="BB1289" s="32"/>
      <c r="BC1289" s="32"/>
      <c r="BD1289" s="32"/>
      <c r="BE1289" s="32"/>
      <c r="BF1289" s="32"/>
      <c r="BG1289" s="32"/>
      <c r="BH1289" s="32"/>
      <c r="BI1289" s="32"/>
      <c r="BJ1289" s="32"/>
      <c r="BK1289" s="32"/>
      <c r="BL1289" s="32"/>
      <c r="BM1289" s="32"/>
      <c r="BN1289" s="32"/>
      <c r="BO1289" s="32"/>
      <c r="BP1289" s="32"/>
      <c r="BQ1289" s="32"/>
      <c r="BR1289" s="32"/>
      <c r="BS1289" s="32"/>
      <c r="BT1289" s="32"/>
      <c r="BU1289" s="32"/>
      <c r="BV1289" s="32"/>
      <c r="BW1289" s="32"/>
      <c r="BX1289" s="32"/>
      <c r="BY1289" s="32"/>
      <c r="BZ1289" s="32"/>
      <c r="CA1289" s="32"/>
      <c r="CB1289" s="32"/>
      <c r="CC1289" s="32"/>
      <c r="CD1289" s="32"/>
      <c r="CE1289" s="32"/>
      <c r="CF1289" s="32"/>
      <c r="CG1289" s="32"/>
      <c r="CH1289" s="32"/>
      <c r="CI1289" s="32"/>
      <c r="CJ1289" s="32"/>
      <c r="CK1289" s="32"/>
      <c r="CL1289" s="32"/>
      <c r="CM1289" s="32"/>
      <c r="CN1289" s="32"/>
      <c r="CO1289" s="32"/>
      <c r="CP1289" s="32"/>
      <c r="CQ1289" s="32"/>
      <c r="CR1289" s="32"/>
      <c r="CS1289" s="32"/>
      <c r="CT1289" s="32"/>
      <c r="CU1289" s="32"/>
      <c r="CV1289" s="32"/>
      <c r="CW1289" s="32"/>
    </row>
    <row r="1290" spans="15:101" s="26" customFormat="1" x14ac:dyDescent="0.3">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c r="AZ1290" s="32"/>
      <c r="BA1290" s="32"/>
      <c r="BB1290" s="32"/>
      <c r="BC1290" s="32"/>
      <c r="BD1290" s="32"/>
      <c r="BE1290" s="32"/>
      <c r="BF1290" s="32"/>
      <c r="BG1290" s="32"/>
      <c r="BH1290" s="32"/>
      <c r="BI1290" s="32"/>
      <c r="BJ1290" s="32"/>
      <c r="BK1290" s="32"/>
      <c r="BL1290" s="32"/>
      <c r="BM1290" s="32"/>
      <c r="BN1290" s="32"/>
      <c r="BO1290" s="32"/>
      <c r="BP1290" s="32"/>
      <c r="BQ1290" s="32"/>
      <c r="BR1290" s="32"/>
      <c r="BS1290" s="32"/>
      <c r="BT1290" s="32"/>
      <c r="BU1290" s="32"/>
      <c r="BV1290" s="32"/>
      <c r="BW1290" s="32"/>
      <c r="BX1290" s="32"/>
      <c r="BY1290" s="32"/>
      <c r="BZ1290" s="32"/>
      <c r="CA1290" s="32"/>
      <c r="CB1290" s="32"/>
      <c r="CC1290" s="32"/>
      <c r="CD1290" s="32"/>
      <c r="CE1290" s="32"/>
      <c r="CF1290" s="32"/>
      <c r="CG1290" s="32"/>
      <c r="CH1290" s="32"/>
      <c r="CI1290" s="32"/>
      <c r="CJ1290" s="32"/>
      <c r="CK1290" s="32"/>
      <c r="CL1290" s="32"/>
      <c r="CM1290" s="32"/>
      <c r="CN1290" s="32"/>
      <c r="CO1290" s="32"/>
      <c r="CP1290" s="32"/>
      <c r="CQ1290" s="32"/>
      <c r="CR1290" s="32"/>
      <c r="CS1290" s="32"/>
      <c r="CT1290" s="32"/>
      <c r="CU1290" s="32"/>
      <c r="CV1290" s="32"/>
      <c r="CW1290" s="32"/>
    </row>
    <row r="1291" spans="15:101" s="26" customFormat="1" x14ac:dyDescent="0.3">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c r="AZ1291" s="32"/>
      <c r="BA1291" s="32"/>
      <c r="BB1291" s="32"/>
      <c r="BC1291" s="32"/>
      <c r="BD1291" s="32"/>
      <c r="BE1291" s="32"/>
      <c r="BF1291" s="32"/>
      <c r="BG1291" s="32"/>
      <c r="BH1291" s="32"/>
      <c r="BI1291" s="32"/>
      <c r="BJ1291" s="32"/>
      <c r="BK1291" s="32"/>
      <c r="BL1291" s="32"/>
      <c r="BM1291" s="32"/>
      <c r="BN1291" s="32"/>
      <c r="BO1291" s="32"/>
      <c r="BP1291" s="32"/>
      <c r="BQ1291" s="32"/>
      <c r="BR1291" s="32"/>
      <c r="BS1291" s="32"/>
      <c r="BT1291" s="32"/>
      <c r="BU1291" s="32"/>
      <c r="BV1291" s="32"/>
      <c r="BW1291" s="32"/>
      <c r="BX1291" s="32"/>
      <c r="BY1291" s="32"/>
      <c r="BZ1291" s="32"/>
      <c r="CA1291" s="32"/>
      <c r="CB1291" s="32"/>
      <c r="CC1291" s="32"/>
      <c r="CD1291" s="32"/>
      <c r="CE1291" s="32"/>
      <c r="CF1291" s="32"/>
      <c r="CG1291" s="32"/>
      <c r="CH1291" s="32"/>
      <c r="CI1291" s="32"/>
      <c r="CJ1291" s="32"/>
      <c r="CK1291" s="32"/>
      <c r="CL1291" s="32"/>
      <c r="CM1291" s="32"/>
      <c r="CN1291" s="32"/>
      <c r="CO1291" s="32"/>
      <c r="CP1291" s="32"/>
      <c r="CQ1291" s="32"/>
      <c r="CR1291" s="32"/>
      <c r="CS1291" s="32"/>
      <c r="CT1291" s="32"/>
      <c r="CU1291" s="32"/>
      <c r="CV1291" s="32"/>
      <c r="CW1291" s="32"/>
    </row>
    <row r="1292" spans="15:101" s="26" customFormat="1" x14ac:dyDescent="0.3">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c r="AZ1292" s="32"/>
      <c r="BA1292" s="32"/>
      <c r="BB1292" s="32"/>
      <c r="BC1292" s="32"/>
      <c r="BD1292" s="32"/>
      <c r="BE1292" s="32"/>
      <c r="BF1292" s="32"/>
      <c r="BG1292" s="32"/>
      <c r="BH1292" s="32"/>
      <c r="BI1292" s="32"/>
      <c r="BJ1292" s="32"/>
      <c r="BK1292" s="32"/>
      <c r="BL1292" s="32"/>
      <c r="BM1292" s="32"/>
      <c r="BN1292" s="32"/>
      <c r="BO1292" s="32"/>
      <c r="BP1292" s="32"/>
      <c r="BQ1292" s="32"/>
      <c r="BR1292" s="32"/>
      <c r="BS1292" s="32"/>
      <c r="BT1292" s="32"/>
      <c r="BU1292" s="32"/>
      <c r="BV1292" s="32"/>
      <c r="BW1292" s="32"/>
      <c r="BX1292" s="32"/>
      <c r="BY1292" s="32"/>
      <c r="BZ1292" s="32"/>
      <c r="CA1292" s="32"/>
      <c r="CB1292" s="32"/>
      <c r="CC1292" s="32"/>
      <c r="CD1292" s="32"/>
      <c r="CE1292" s="32"/>
      <c r="CF1292" s="32"/>
      <c r="CG1292" s="32"/>
      <c r="CH1292" s="32"/>
      <c r="CI1292" s="32"/>
      <c r="CJ1292" s="32"/>
      <c r="CK1292" s="32"/>
      <c r="CL1292" s="32"/>
      <c r="CM1292" s="32"/>
      <c r="CN1292" s="32"/>
      <c r="CO1292" s="32"/>
      <c r="CP1292" s="32"/>
      <c r="CQ1292" s="32"/>
      <c r="CR1292" s="32"/>
      <c r="CS1292" s="32"/>
      <c r="CT1292" s="32"/>
      <c r="CU1292" s="32"/>
      <c r="CV1292" s="32"/>
      <c r="CW1292" s="32"/>
    </row>
    <row r="1293" spans="15:101" s="26" customFormat="1" x14ac:dyDescent="0.3">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c r="AZ1293" s="32"/>
      <c r="BA1293" s="32"/>
      <c r="BB1293" s="32"/>
      <c r="BC1293" s="32"/>
      <c r="BD1293" s="32"/>
      <c r="BE1293" s="32"/>
      <c r="BF1293" s="32"/>
      <c r="BG1293" s="32"/>
      <c r="BH1293" s="32"/>
      <c r="BI1293" s="32"/>
      <c r="BJ1293" s="32"/>
      <c r="BK1293" s="32"/>
      <c r="BL1293" s="32"/>
      <c r="BM1293" s="32"/>
      <c r="BN1293" s="32"/>
      <c r="BO1293" s="32"/>
      <c r="BP1293" s="32"/>
      <c r="BQ1293" s="32"/>
      <c r="BR1293" s="32"/>
      <c r="BS1293" s="32"/>
      <c r="BT1293" s="32"/>
      <c r="BU1293" s="32"/>
      <c r="BV1293" s="32"/>
      <c r="BW1293" s="32"/>
      <c r="BX1293" s="32"/>
      <c r="BY1293" s="32"/>
      <c r="BZ1293" s="32"/>
      <c r="CA1293" s="32"/>
      <c r="CB1293" s="32"/>
      <c r="CC1293" s="32"/>
      <c r="CD1293" s="32"/>
      <c r="CE1293" s="32"/>
      <c r="CF1293" s="32"/>
      <c r="CG1293" s="32"/>
      <c r="CH1293" s="32"/>
      <c r="CI1293" s="32"/>
      <c r="CJ1293" s="32"/>
      <c r="CK1293" s="32"/>
      <c r="CL1293" s="32"/>
      <c r="CM1293" s="32"/>
      <c r="CN1293" s="32"/>
      <c r="CO1293" s="32"/>
      <c r="CP1293" s="32"/>
      <c r="CQ1293" s="32"/>
      <c r="CR1293" s="32"/>
      <c r="CS1293" s="32"/>
      <c r="CT1293" s="32"/>
      <c r="CU1293" s="32"/>
      <c r="CV1293" s="32"/>
      <c r="CW1293" s="32"/>
    </row>
    <row r="1294" spans="15:101" s="26" customFormat="1" x14ac:dyDescent="0.3">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c r="AZ1294" s="32"/>
      <c r="BA1294" s="32"/>
      <c r="BB1294" s="32"/>
      <c r="BC1294" s="32"/>
      <c r="BD1294" s="32"/>
      <c r="BE1294" s="32"/>
      <c r="BF1294" s="32"/>
      <c r="BG1294" s="32"/>
      <c r="BH1294" s="32"/>
      <c r="BI1294" s="32"/>
      <c r="BJ1294" s="32"/>
      <c r="BK1294" s="32"/>
      <c r="BL1294" s="32"/>
      <c r="BM1294" s="32"/>
      <c r="BN1294" s="32"/>
      <c r="BO1294" s="32"/>
      <c r="BP1294" s="32"/>
      <c r="BQ1294" s="32"/>
      <c r="BR1294" s="32"/>
      <c r="BS1294" s="32"/>
      <c r="BT1294" s="32"/>
      <c r="BU1294" s="32"/>
      <c r="BV1294" s="32"/>
      <c r="BW1294" s="32"/>
      <c r="BX1294" s="32"/>
      <c r="BY1294" s="32"/>
      <c r="BZ1294" s="32"/>
      <c r="CA1294" s="32"/>
      <c r="CB1294" s="32"/>
      <c r="CC1294" s="32"/>
      <c r="CD1294" s="32"/>
      <c r="CE1294" s="32"/>
      <c r="CF1294" s="32"/>
      <c r="CG1294" s="32"/>
      <c r="CH1294" s="32"/>
      <c r="CI1294" s="32"/>
      <c r="CJ1294" s="32"/>
      <c r="CK1294" s="32"/>
      <c r="CL1294" s="32"/>
      <c r="CM1294" s="32"/>
      <c r="CN1294" s="32"/>
      <c r="CO1294" s="32"/>
      <c r="CP1294" s="32"/>
      <c r="CQ1294" s="32"/>
      <c r="CR1294" s="32"/>
      <c r="CS1294" s="32"/>
      <c r="CT1294" s="32"/>
      <c r="CU1294" s="32"/>
      <c r="CV1294" s="32"/>
      <c r="CW1294" s="32"/>
    </row>
    <row r="1295" spans="15:101" s="26" customFormat="1" x14ac:dyDescent="0.3">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c r="AZ1295" s="32"/>
      <c r="BA1295" s="32"/>
      <c r="BB1295" s="32"/>
      <c r="BC1295" s="32"/>
      <c r="BD1295" s="32"/>
      <c r="BE1295" s="32"/>
      <c r="BF1295" s="32"/>
      <c r="BG1295" s="32"/>
      <c r="BH1295" s="32"/>
      <c r="BI1295" s="32"/>
      <c r="BJ1295" s="32"/>
      <c r="BK1295" s="32"/>
      <c r="BL1295" s="32"/>
      <c r="BM1295" s="32"/>
      <c r="BN1295" s="32"/>
      <c r="BO1295" s="32"/>
      <c r="BP1295" s="32"/>
      <c r="BQ1295" s="32"/>
      <c r="BR1295" s="32"/>
      <c r="BS1295" s="32"/>
      <c r="BT1295" s="32"/>
      <c r="BU1295" s="32"/>
      <c r="BV1295" s="32"/>
      <c r="BW1295" s="32"/>
      <c r="BX1295" s="32"/>
      <c r="BY1295" s="32"/>
      <c r="BZ1295" s="32"/>
      <c r="CA1295" s="32"/>
      <c r="CB1295" s="32"/>
      <c r="CC1295" s="32"/>
      <c r="CD1295" s="32"/>
      <c r="CE1295" s="32"/>
      <c r="CF1295" s="32"/>
      <c r="CG1295" s="32"/>
      <c r="CH1295" s="32"/>
      <c r="CI1295" s="32"/>
      <c r="CJ1295" s="32"/>
      <c r="CK1295" s="32"/>
      <c r="CL1295" s="32"/>
      <c r="CM1295" s="32"/>
      <c r="CN1295" s="32"/>
      <c r="CO1295" s="32"/>
      <c r="CP1295" s="32"/>
      <c r="CQ1295" s="32"/>
      <c r="CR1295" s="32"/>
      <c r="CS1295" s="32"/>
      <c r="CT1295" s="32"/>
      <c r="CU1295" s="32"/>
      <c r="CV1295" s="32"/>
      <c r="CW1295" s="32"/>
    </row>
    <row r="1296" spans="15:101" s="26" customFormat="1" x14ac:dyDescent="0.3">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c r="AZ1296" s="32"/>
      <c r="BA1296" s="32"/>
      <c r="BB1296" s="32"/>
      <c r="BC1296" s="32"/>
      <c r="BD1296" s="32"/>
      <c r="BE1296" s="32"/>
      <c r="BF1296" s="32"/>
      <c r="BG1296" s="32"/>
      <c r="BH1296" s="32"/>
      <c r="BI1296" s="32"/>
      <c r="BJ1296" s="32"/>
      <c r="BK1296" s="32"/>
      <c r="BL1296" s="32"/>
      <c r="BM1296" s="32"/>
      <c r="BN1296" s="32"/>
      <c r="BO1296" s="32"/>
      <c r="BP1296" s="32"/>
      <c r="BQ1296" s="32"/>
      <c r="BR1296" s="32"/>
      <c r="BS1296" s="32"/>
      <c r="BT1296" s="32"/>
      <c r="BU1296" s="32"/>
      <c r="BV1296" s="32"/>
      <c r="BW1296" s="32"/>
      <c r="BX1296" s="32"/>
      <c r="BY1296" s="32"/>
      <c r="BZ1296" s="32"/>
      <c r="CA1296" s="32"/>
      <c r="CB1296" s="32"/>
      <c r="CC1296" s="32"/>
      <c r="CD1296" s="32"/>
      <c r="CE1296" s="32"/>
      <c r="CF1296" s="32"/>
      <c r="CG1296" s="32"/>
      <c r="CH1296" s="32"/>
      <c r="CI1296" s="32"/>
      <c r="CJ1296" s="32"/>
      <c r="CK1296" s="32"/>
      <c r="CL1296" s="32"/>
      <c r="CM1296" s="32"/>
      <c r="CN1296" s="32"/>
      <c r="CO1296" s="32"/>
      <c r="CP1296" s="32"/>
      <c r="CQ1296" s="32"/>
      <c r="CR1296" s="32"/>
      <c r="CS1296" s="32"/>
      <c r="CT1296" s="32"/>
      <c r="CU1296" s="32"/>
      <c r="CV1296" s="32"/>
      <c r="CW1296" s="32"/>
    </row>
    <row r="1297" spans="15:101" s="26" customFormat="1" x14ac:dyDescent="0.3">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c r="AZ1297" s="32"/>
      <c r="BA1297" s="32"/>
      <c r="BB1297" s="32"/>
      <c r="BC1297" s="32"/>
      <c r="BD1297" s="32"/>
      <c r="BE1297" s="32"/>
      <c r="BF1297" s="32"/>
      <c r="BG1297" s="32"/>
      <c r="BH1297" s="32"/>
      <c r="BI1297" s="32"/>
      <c r="BJ1297" s="32"/>
      <c r="BK1297" s="32"/>
      <c r="BL1297" s="32"/>
      <c r="BM1297" s="32"/>
      <c r="BN1297" s="32"/>
      <c r="BO1297" s="32"/>
      <c r="BP1297" s="32"/>
      <c r="BQ1297" s="32"/>
      <c r="BR1297" s="32"/>
      <c r="BS1297" s="32"/>
      <c r="BT1297" s="32"/>
      <c r="BU1297" s="32"/>
      <c r="BV1297" s="32"/>
      <c r="BW1297" s="32"/>
      <c r="BX1297" s="32"/>
      <c r="BY1297" s="32"/>
      <c r="BZ1297" s="32"/>
      <c r="CA1297" s="32"/>
      <c r="CB1297" s="32"/>
      <c r="CC1297" s="32"/>
      <c r="CD1297" s="32"/>
      <c r="CE1297" s="32"/>
      <c r="CF1297" s="32"/>
      <c r="CG1297" s="32"/>
      <c r="CH1297" s="32"/>
      <c r="CI1297" s="32"/>
      <c r="CJ1297" s="32"/>
      <c r="CK1297" s="32"/>
      <c r="CL1297" s="32"/>
      <c r="CM1297" s="32"/>
      <c r="CN1297" s="32"/>
      <c r="CO1297" s="32"/>
      <c r="CP1297" s="32"/>
      <c r="CQ1297" s="32"/>
      <c r="CR1297" s="32"/>
      <c r="CS1297" s="32"/>
      <c r="CT1297" s="32"/>
      <c r="CU1297" s="32"/>
      <c r="CV1297" s="32"/>
      <c r="CW1297" s="32"/>
    </row>
    <row r="1298" spans="15:101" s="26" customFormat="1" x14ac:dyDescent="0.3">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c r="AZ1298" s="32"/>
      <c r="BA1298" s="32"/>
      <c r="BB1298" s="32"/>
      <c r="BC1298" s="32"/>
      <c r="BD1298" s="32"/>
      <c r="BE1298" s="32"/>
      <c r="BF1298" s="32"/>
      <c r="BG1298" s="32"/>
      <c r="BH1298" s="32"/>
      <c r="BI1298" s="32"/>
      <c r="BJ1298" s="32"/>
      <c r="BK1298" s="32"/>
      <c r="BL1298" s="32"/>
      <c r="BM1298" s="32"/>
      <c r="BN1298" s="32"/>
      <c r="BO1298" s="32"/>
      <c r="BP1298" s="32"/>
      <c r="BQ1298" s="32"/>
      <c r="BR1298" s="32"/>
      <c r="BS1298" s="32"/>
      <c r="BT1298" s="32"/>
      <c r="BU1298" s="32"/>
      <c r="BV1298" s="32"/>
      <c r="BW1298" s="32"/>
      <c r="BX1298" s="32"/>
      <c r="BY1298" s="32"/>
      <c r="BZ1298" s="32"/>
      <c r="CA1298" s="32"/>
      <c r="CB1298" s="32"/>
      <c r="CC1298" s="32"/>
      <c r="CD1298" s="32"/>
      <c r="CE1298" s="32"/>
      <c r="CF1298" s="32"/>
      <c r="CG1298" s="32"/>
      <c r="CH1298" s="32"/>
      <c r="CI1298" s="32"/>
      <c r="CJ1298" s="32"/>
      <c r="CK1298" s="32"/>
      <c r="CL1298" s="32"/>
      <c r="CM1298" s="32"/>
      <c r="CN1298" s="32"/>
      <c r="CO1298" s="32"/>
      <c r="CP1298" s="32"/>
      <c r="CQ1298" s="32"/>
      <c r="CR1298" s="32"/>
      <c r="CS1298" s="32"/>
      <c r="CT1298" s="32"/>
      <c r="CU1298" s="32"/>
      <c r="CV1298" s="32"/>
      <c r="CW1298" s="32"/>
    </row>
    <row r="1299" spans="15:101" s="26" customFormat="1" x14ac:dyDescent="0.3">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c r="AZ1299" s="32"/>
      <c r="BA1299" s="32"/>
      <c r="BB1299" s="32"/>
      <c r="BC1299" s="32"/>
      <c r="BD1299" s="32"/>
      <c r="BE1299" s="32"/>
      <c r="BF1299" s="32"/>
      <c r="BG1299" s="32"/>
      <c r="BH1299" s="32"/>
      <c r="BI1299" s="32"/>
      <c r="BJ1299" s="32"/>
      <c r="BK1299" s="32"/>
      <c r="BL1299" s="32"/>
      <c r="BM1299" s="32"/>
      <c r="BN1299" s="32"/>
      <c r="BO1299" s="32"/>
      <c r="BP1299" s="32"/>
      <c r="BQ1299" s="32"/>
      <c r="BR1299" s="32"/>
      <c r="BS1299" s="32"/>
      <c r="BT1299" s="32"/>
      <c r="BU1299" s="32"/>
      <c r="BV1299" s="32"/>
      <c r="BW1299" s="32"/>
      <c r="BX1299" s="32"/>
      <c r="BY1299" s="32"/>
      <c r="BZ1299" s="32"/>
      <c r="CA1299" s="32"/>
      <c r="CB1299" s="32"/>
      <c r="CC1299" s="32"/>
      <c r="CD1299" s="32"/>
      <c r="CE1299" s="32"/>
      <c r="CF1299" s="32"/>
      <c r="CG1299" s="32"/>
      <c r="CH1299" s="32"/>
      <c r="CI1299" s="32"/>
      <c r="CJ1299" s="32"/>
      <c r="CK1299" s="32"/>
      <c r="CL1299" s="32"/>
      <c r="CM1299" s="32"/>
      <c r="CN1299" s="32"/>
      <c r="CO1299" s="32"/>
      <c r="CP1299" s="32"/>
      <c r="CQ1299" s="32"/>
      <c r="CR1299" s="32"/>
      <c r="CS1299" s="32"/>
      <c r="CT1299" s="32"/>
      <c r="CU1299" s="32"/>
      <c r="CV1299" s="32"/>
      <c r="CW1299" s="32"/>
    </row>
    <row r="1300" spans="15:101" s="26" customFormat="1" x14ac:dyDescent="0.3">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c r="AZ1300" s="32"/>
      <c r="BA1300" s="32"/>
      <c r="BB1300" s="32"/>
      <c r="BC1300" s="32"/>
      <c r="BD1300" s="32"/>
      <c r="BE1300" s="32"/>
      <c r="BF1300" s="32"/>
      <c r="BG1300" s="32"/>
      <c r="BH1300" s="32"/>
      <c r="BI1300" s="32"/>
      <c r="BJ1300" s="32"/>
      <c r="BK1300" s="32"/>
      <c r="BL1300" s="32"/>
      <c r="BM1300" s="32"/>
      <c r="BN1300" s="32"/>
      <c r="BO1300" s="32"/>
      <c r="BP1300" s="32"/>
      <c r="BQ1300" s="32"/>
      <c r="BR1300" s="32"/>
      <c r="BS1300" s="32"/>
      <c r="BT1300" s="32"/>
      <c r="BU1300" s="32"/>
      <c r="BV1300" s="32"/>
      <c r="BW1300" s="32"/>
      <c r="BX1300" s="32"/>
      <c r="BY1300" s="32"/>
      <c r="BZ1300" s="32"/>
      <c r="CA1300" s="32"/>
      <c r="CB1300" s="32"/>
      <c r="CC1300" s="32"/>
      <c r="CD1300" s="32"/>
      <c r="CE1300" s="32"/>
      <c r="CF1300" s="32"/>
      <c r="CG1300" s="32"/>
      <c r="CH1300" s="32"/>
      <c r="CI1300" s="32"/>
      <c r="CJ1300" s="32"/>
      <c r="CK1300" s="32"/>
      <c r="CL1300" s="32"/>
      <c r="CM1300" s="32"/>
      <c r="CN1300" s="32"/>
      <c r="CO1300" s="32"/>
      <c r="CP1300" s="32"/>
      <c r="CQ1300" s="32"/>
      <c r="CR1300" s="32"/>
      <c r="CS1300" s="32"/>
      <c r="CT1300" s="32"/>
      <c r="CU1300" s="32"/>
      <c r="CV1300" s="32"/>
      <c r="CW1300" s="32"/>
    </row>
    <row r="1301" spans="15:101" s="26" customFormat="1" x14ac:dyDescent="0.3">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c r="AZ1301" s="32"/>
      <c r="BA1301" s="32"/>
      <c r="BB1301" s="32"/>
      <c r="BC1301" s="32"/>
      <c r="BD1301" s="32"/>
      <c r="BE1301" s="32"/>
      <c r="BF1301" s="32"/>
      <c r="BG1301" s="32"/>
      <c r="BH1301" s="32"/>
      <c r="BI1301" s="32"/>
      <c r="BJ1301" s="32"/>
      <c r="BK1301" s="32"/>
      <c r="BL1301" s="32"/>
      <c r="BM1301" s="32"/>
      <c r="BN1301" s="32"/>
      <c r="BO1301" s="32"/>
      <c r="BP1301" s="32"/>
      <c r="BQ1301" s="32"/>
      <c r="BR1301" s="32"/>
      <c r="BS1301" s="32"/>
      <c r="BT1301" s="32"/>
      <c r="BU1301" s="32"/>
      <c r="BV1301" s="32"/>
      <c r="BW1301" s="32"/>
      <c r="BX1301" s="32"/>
      <c r="BY1301" s="32"/>
      <c r="BZ1301" s="32"/>
      <c r="CA1301" s="32"/>
      <c r="CB1301" s="32"/>
      <c r="CC1301" s="32"/>
      <c r="CD1301" s="32"/>
      <c r="CE1301" s="32"/>
      <c r="CF1301" s="32"/>
      <c r="CG1301" s="32"/>
      <c r="CH1301" s="32"/>
      <c r="CI1301" s="32"/>
      <c r="CJ1301" s="32"/>
      <c r="CK1301" s="32"/>
      <c r="CL1301" s="32"/>
      <c r="CM1301" s="32"/>
      <c r="CN1301" s="32"/>
      <c r="CO1301" s="32"/>
      <c r="CP1301" s="32"/>
      <c r="CQ1301" s="32"/>
      <c r="CR1301" s="32"/>
      <c r="CS1301" s="32"/>
      <c r="CT1301" s="32"/>
      <c r="CU1301" s="32"/>
      <c r="CV1301" s="32"/>
      <c r="CW1301" s="32"/>
    </row>
    <row r="1302" spans="15:101" s="26" customFormat="1" x14ac:dyDescent="0.3">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c r="AZ1302" s="32"/>
      <c r="BA1302" s="32"/>
      <c r="BB1302" s="32"/>
      <c r="BC1302" s="32"/>
      <c r="BD1302" s="32"/>
      <c r="BE1302" s="32"/>
      <c r="BF1302" s="32"/>
      <c r="BG1302" s="32"/>
      <c r="BH1302" s="32"/>
      <c r="BI1302" s="32"/>
      <c r="BJ1302" s="32"/>
      <c r="BK1302" s="32"/>
      <c r="BL1302" s="32"/>
      <c r="BM1302" s="32"/>
      <c r="BN1302" s="32"/>
      <c r="BO1302" s="32"/>
      <c r="BP1302" s="32"/>
      <c r="BQ1302" s="32"/>
      <c r="BR1302" s="32"/>
      <c r="BS1302" s="32"/>
      <c r="BT1302" s="32"/>
      <c r="BU1302" s="32"/>
      <c r="BV1302" s="32"/>
      <c r="BW1302" s="32"/>
      <c r="BX1302" s="32"/>
      <c r="BY1302" s="32"/>
      <c r="BZ1302" s="32"/>
      <c r="CA1302" s="32"/>
      <c r="CB1302" s="32"/>
      <c r="CC1302" s="32"/>
      <c r="CD1302" s="32"/>
      <c r="CE1302" s="32"/>
      <c r="CF1302" s="32"/>
      <c r="CG1302" s="32"/>
      <c r="CH1302" s="32"/>
      <c r="CI1302" s="32"/>
      <c r="CJ1302" s="32"/>
      <c r="CK1302" s="32"/>
      <c r="CL1302" s="32"/>
      <c r="CM1302" s="32"/>
      <c r="CN1302" s="32"/>
      <c r="CO1302" s="32"/>
      <c r="CP1302" s="32"/>
      <c r="CQ1302" s="32"/>
      <c r="CR1302" s="32"/>
      <c r="CS1302" s="32"/>
      <c r="CT1302" s="32"/>
      <c r="CU1302" s="32"/>
      <c r="CV1302" s="32"/>
      <c r="CW1302" s="32"/>
    </row>
    <row r="1303" spans="15:101" s="26" customFormat="1" x14ac:dyDescent="0.3">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c r="AZ1303" s="32"/>
      <c r="BA1303" s="32"/>
      <c r="BB1303" s="32"/>
      <c r="BC1303" s="32"/>
      <c r="BD1303" s="32"/>
      <c r="BE1303" s="32"/>
      <c r="BF1303" s="32"/>
      <c r="BG1303" s="32"/>
      <c r="BH1303" s="32"/>
      <c r="BI1303" s="32"/>
      <c r="BJ1303" s="32"/>
      <c r="BK1303" s="32"/>
      <c r="BL1303" s="32"/>
      <c r="BM1303" s="32"/>
      <c r="BN1303" s="32"/>
      <c r="BO1303" s="32"/>
      <c r="BP1303" s="32"/>
      <c r="BQ1303" s="32"/>
      <c r="BR1303" s="32"/>
      <c r="BS1303" s="32"/>
      <c r="BT1303" s="32"/>
      <c r="BU1303" s="32"/>
      <c r="BV1303" s="32"/>
      <c r="BW1303" s="32"/>
      <c r="BX1303" s="32"/>
      <c r="BY1303" s="32"/>
      <c r="BZ1303" s="32"/>
      <c r="CA1303" s="32"/>
      <c r="CB1303" s="32"/>
      <c r="CC1303" s="32"/>
      <c r="CD1303" s="32"/>
      <c r="CE1303" s="32"/>
      <c r="CF1303" s="32"/>
      <c r="CG1303" s="32"/>
      <c r="CH1303" s="32"/>
      <c r="CI1303" s="32"/>
      <c r="CJ1303" s="32"/>
      <c r="CK1303" s="32"/>
      <c r="CL1303" s="32"/>
      <c r="CM1303" s="32"/>
      <c r="CN1303" s="32"/>
      <c r="CO1303" s="32"/>
      <c r="CP1303" s="32"/>
      <c r="CQ1303" s="32"/>
      <c r="CR1303" s="32"/>
      <c r="CS1303" s="32"/>
      <c r="CT1303" s="32"/>
      <c r="CU1303" s="32"/>
      <c r="CV1303" s="32"/>
      <c r="CW1303" s="32"/>
    </row>
    <row r="1304" spans="15:101" s="26" customFormat="1" x14ac:dyDescent="0.3">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c r="AZ1304" s="32"/>
      <c r="BA1304" s="32"/>
      <c r="BB1304" s="32"/>
      <c r="BC1304" s="32"/>
      <c r="BD1304" s="32"/>
      <c r="BE1304" s="32"/>
      <c r="BF1304" s="32"/>
      <c r="BG1304" s="32"/>
      <c r="BH1304" s="32"/>
      <c r="BI1304" s="32"/>
      <c r="BJ1304" s="32"/>
      <c r="BK1304" s="32"/>
      <c r="BL1304" s="32"/>
      <c r="BM1304" s="32"/>
      <c r="BN1304" s="32"/>
      <c r="BO1304" s="32"/>
      <c r="BP1304" s="32"/>
      <c r="BQ1304" s="32"/>
      <c r="BR1304" s="32"/>
      <c r="BS1304" s="32"/>
      <c r="BT1304" s="32"/>
      <c r="BU1304" s="32"/>
      <c r="BV1304" s="32"/>
      <c r="BW1304" s="32"/>
      <c r="BX1304" s="32"/>
      <c r="BY1304" s="32"/>
      <c r="BZ1304" s="32"/>
      <c r="CA1304" s="32"/>
      <c r="CB1304" s="32"/>
      <c r="CC1304" s="32"/>
      <c r="CD1304" s="32"/>
      <c r="CE1304" s="32"/>
      <c r="CF1304" s="32"/>
      <c r="CG1304" s="32"/>
      <c r="CH1304" s="32"/>
      <c r="CI1304" s="32"/>
      <c r="CJ1304" s="32"/>
      <c r="CK1304" s="32"/>
      <c r="CL1304" s="32"/>
      <c r="CM1304" s="32"/>
      <c r="CN1304" s="32"/>
      <c r="CO1304" s="32"/>
      <c r="CP1304" s="32"/>
      <c r="CQ1304" s="32"/>
      <c r="CR1304" s="32"/>
      <c r="CS1304" s="32"/>
      <c r="CT1304" s="32"/>
      <c r="CU1304" s="32"/>
      <c r="CV1304" s="32"/>
      <c r="CW1304" s="32"/>
    </row>
    <row r="1305" spans="15:101" s="26" customFormat="1" x14ac:dyDescent="0.3">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c r="AZ1305" s="32"/>
      <c r="BA1305" s="32"/>
      <c r="BB1305" s="32"/>
      <c r="BC1305" s="32"/>
      <c r="BD1305" s="32"/>
      <c r="BE1305" s="32"/>
      <c r="BF1305" s="32"/>
      <c r="BG1305" s="32"/>
      <c r="BH1305" s="32"/>
      <c r="BI1305" s="32"/>
      <c r="BJ1305" s="32"/>
      <c r="BK1305" s="32"/>
      <c r="BL1305" s="32"/>
      <c r="BM1305" s="32"/>
      <c r="BN1305" s="32"/>
      <c r="BO1305" s="32"/>
      <c r="BP1305" s="32"/>
      <c r="BQ1305" s="32"/>
      <c r="BR1305" s="32"/>
      <c r="BS1305" s="32"/>
      <c r="BT1305" s="32"/>
      <c r="BU1305" s="32"/>
      <c r="BV1305" s="32"/>
      <c r="BW1305" s="32"/>
      <c r="BX1305" s="32"/>
      <c r="BY1305" s="32"/>
      <c r="BZ1305" s="32"/>
      <c r="CA1305" s="32"/>
      <c r="CB1305" s="32"/>
      <c r="CC1305" s="32"/>
      <c r="CD1305" s="32"/>
      <c r="CE1305" s="32"/>
      <c r="CF1305" s="32"/>
      <c r="CG1305" s="32"/>
      <c r="CH1305" s="32"/>
      <c r="CI1305" s="32"/>
      <c r="CJ1305" s="32"/>
      <c r="CK1305" s="32"/>
      <c r="CL1305" s="32"/>
      <c r="CM1305" s="32"/>
      <c r="CN1305" s="32"/>
      <c r="CO1305" s="32"/>
      <c r="CP1305" s="32"/>
      <c r="CQ1305" s="32"/>
      <c r="CR1305" s="32"/>
      <c r="CS1305" s="32"/>
      <c r="CT1305" s="32"/>
      <c r="CU1305" s="32"/>
      <c r="CV1305" s="32"/>
      <c r="CW1305" s="32"/>
    </row>
    <row r="1306" spans="15:101" s="26" customFormat="1" x14ac:dyDescent="0.3">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c r="AZ1306" s="32"/>
      <c r="BA1306" s="32"/>
      <c r="BB1306" s="32"/>
      <c r="BC1306" s="32"/>
      <c r="BD1306" s="32"/>
      <c r="BE1306" s="32"/>
      <c r="BF1306" s="32"/>
      <c r="BG1306" s="32"/>
      <c r="BH1306" s="32"/>
      <c r="BI1306" s="32"/>
      <c r="BJ1306" s="32"/>
      <c r="BK1306" s="32"/>
      <c r="BL1306" s="32"/>
      <c r="BM1306" s="32"/>
      <c r="BN1306" s="32"/>
      <c r="BO1306" s="32"/>
      <c r="BP1306" s="32"/>
      <c r="BQ1306" s="32"/>
      <c r="BR1306" s="32"/>
      <c r="BS1306" s="32"/>
      <c r="BT1306" s="32"/>
      <c r="BU1306" s="32"/>
      <c r="BV1306" s="32"/>
      <c r="BW1306" s="32"/>
      <c r="BX1306" s="32"/>
      <c r="BY1306" s="32"/>
      <c r="BZ1306" s="32"/>
      <c r="CA1306" s="32"/>
      <c r="CB1306" s="32"/>
      <c r="CC1306" s="32"/>
      <c r="CD1306" s="32"/>
      <c r="CE1306" s="32"/>
      <c r="CF1306" s="32"/>
      <c r="CG1306" s="32"/>
      <c r="CH1306" s="32"/>
      <c r="CI1306" s="32"/>
      <c r="CJ1306" s="32"/>
      <c r="CK1306" s="32"/>
      <c r="CL1306" s="32"/>
      <c r="CM1306" s="32"/>
      <c r="CN1306" s="32"/>
      <c r="CO1306" s="32"/>
      <c r="CP1306" s="32"/>
      <c r="CQ1306" s="32"/>
      <c r="CR1306" s="32"/>
      <c r="CS1306" s="32"/>
      <c r="CT1306" s="32"/>
      <c r="CU1306" s="32"/>
      <c r="CV1306" s="32"/>
      <c r="CW1306" s="32"/>
    </row>
    <row r="1307" spans="15:101" s="26" customFormat="1" x14ac:dyDescent="0.3">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c r="AZ1307" s="32"/>
      <c r="BA1307" s="32"/>
      <c r="BB1307" s="32"/>
      <c r="BC1307" s="32"/>
      <c r="BD1307" s="32"/>
      <c r="BE1307" s="32"/>
      <c r="BF1307" s="32"/>
      <c r="BG1307" s="32"/>
      <c r="BH1307" s="32"/>
      <c r="BI1307" s="32"/>
      <c r="BJ1307" s="32"/>
      <c r="BK1307" s="32"/>
      <c r="BL1307" s="32"/>
      <c r="BM1307" s="32"/>
      <c r="BN1307" s="32"/>
      <c r="BO1307" s="32"/>
      <c r="BP1307" s="32"/>
      <c r="BQ1307" s="32"/>
      <c r="BR1307" s="32"/>
      <c r="BS1307" s="32"/>
      <c r="BT1307" s="32"/>
      <c r="BU1307" s="32"/>
      <c r="BV1307" s="32"/>
      <c r="BW1307" s="32"/>
      <c r="BX1307" s="32"/>
      <c r="BY1307" s="32"/>
      <c r="BZ1307" s="32"/>
      <c r="CA1307" s="32"/>
      <c r="CB1307" s="32"/>
      <c r="CC1307" s="32"/>
      <c r="CD1307" s="32"/>
      <c r="CE1307" s="32"/>
      <c r="CF1307" s="32"/>
      <c r="CG1307" s="32"/>
      <c r="CH1307" s="32"/>
      <c r="CI1307" s="32"/>
      <c r="CJ1307" s="32"/>
      <c r="CK1307" s="32"/>
      <c r="CL1307" s="32"/>
      <c r="CM1307" s="32"/>
      <c r="CN1307" s="32"/>
      <c r="CO1307" s="32"/>
      <c r="CP1307" s="32"/>
      <c r="CQ1307" s="32"/>
      <c r="CR1307" s="32"/>
      <c r="CS1307" s="32"/>
      <c r="CT1307" s="32"/>
      <c r="CU1307" s="32"/>
      <c r="CV1307" s="32"/>
      <c r="CW1307" s="32"/>
    </row>
    <row r="1308" spans="15:101" s="26" customFormat="1" x14ac:dyDescent="0.3">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c r="AZ1308" s="32"/>
      <c r="BA1308" s="32"/>
      <c r="BB1308" s="32"/>
      <c r="BC1308" s="32"/>
      <c r="BD1308" s="32"/>
      <c r="BE1308" s="32"/>
      <c r="BF1308" s="32"/>
      <c r="BG1308" s="32"/>
      <c r="BH1308" s="32"/>
      <c r="BI1308" s="32"/>
      <c r="BJ1308" s="32"/>
      <c r="BK1308" s="32"/>
      <c r="BL1308" s="32"/>
      <c r="BM1308" s="32"/>
      <c r="BN1308" s="32"/>
      <c r="BO1308" s="32"/>
      <c r="BP1308" s="32"/>
      <c r="BQ1308" s="32"/>
      <c r="BR1308" s="32"/>
      <c r="BS1308" s="32"/>
      <c r="BT1308" s="32"/>
      <c r="BU1308" s="32"/>
      <c r="BV1308" s="32"/>
      <c r="BW1308" s="32"/>
      <c r="BX1308" s="32"/>
      <c r="BY1308" s="32"/>
      <c r="BZ1308" s="32"/>
      <c r="CA1308" s="32"/>
      <c r="CB1308" s="32"/>
      <c r="CC1308" s="32"/>
      <c r="CD1308" s="32"/>
      <c r="CE1308" s="32"/>
      <c r="CF1308" s="32"/>
      <c r="CG1308" s="32"/>
      <c r="CH1308" s="32"/>
      <c r="CI1308" s="32"/>
      <c r="CJ1308" s="32"/>
      <c r="CK1308" s="32"/>
      <c r="CL1308" s="32"/>
      <c r="CM1308" s="32"/>
      <c r="CN1308" s="32"/>
      <c r="CO1308" s="32"/>
      <c r="CP1308" s="32"/>
      <c r="CQ1308" s="32"/>
      <c r="CR1308" s="32"/>
      <c r="CS1308" s="32"/>
      <c r="CT1308" s="32"/>
      <c r="CU1308" s="32"/>
      <c r="CV1308" s="32"/>
      <c r="CW1308" s="32"/>
    </row>
    <row r="1309" spans="15:101" s="26" customFormat="1" x14ac:dyDescent="0.3">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c r="AZ1309" s="32"/>
      <c r="BA1309" s="32"/>
      <c r="BB1309" s="32"/>
      <c r="BC1309" s="32"/>
      <c r="BD1309" s="32"/>
      <c r="BE1309" s="32"/>
      <c r="BF1309" s="32"/>
      <c r="BG1309" s="32"/>
      <c r="BH1309" s="32"/>
      <c r="BI1309" s="32"/>
      <c r="BJ1309" s="32"/>
      <c r="BK1309" s="32"/>
      <c r="BL1309" s="32"/>
      <c r="BM1309" s="32"/>
      <c r="BN1309" s="32"/>
      <c r="BO1309" s="32"/>
      <c r="BP1309" s="32"/>
      <c r="BQ1309" s="32"/>
      <c r="BR1309" s="32"/>
      <c r="BS1309" s="32"/>
      <c r="BT1309" s="32"/>
      <c r="BU1309" s="32"/>
      <c r="BV1309" s="32"/>
      <c r="BW1309" s="32"/>
      <c r="BX1309" s="32"/>
      <c r="BY1309" s="32"/>
      <c r="BZ1309" s="32"/>
      <c r="CA1309" s="32"/>
      <c r="CB1309" s="32"/>
      <c r="CC1309" s="32"/>
      <c r="CD1309" s="32"/>
      <c r="CE1309" s="32"/>
      <c r="CF1309" s="32"/>
      <c r="CG1309" s="32"/>
      <c r="CH1309" s="32"/>
      <c r="CI1309" s="32"/>
      <c r="CJ1309" s="32"/>
      <c r="CK1309" s="32"/>
      <c r="CL1309" s="32"/>
      <c r="CM1309" s="32"/>
      <c r="CN1309" s="32"/>
      <c r="CO1309" s="32"/>
      <c r="CP1309" s="32"/>
      <c r="CQ1309" s="32"/>
      <c r="CR1309" s="32"/>
      <c r="CS1309" s="32"/>
      <c r="CT1309" s="32"/>
      <c r="CU1309" s="32"/>
      <c r="CV1309" s="32"/>
      <c r="CW1309" s="32"/>
    </row>
    <row r="1310" spans="15:101" s="26" customFormat="1" x14ac:dyDescent="0.3">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c r="AZ1310" s="32"/>
      <c r="BA1310" s="32"/>
      <c r="BB1310" s="3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32"/>
      <c r="CS1310" s="32"/>
      <c r="CT1310" s="32"/>
      <c r="CU1310" s="32"/>
      <c r="CV1310" s="32"/>
      <c r="CW1310" s="32"/>
    </row>
    <row r="1311" spans="15:101" s="26" customFormat="1" x14ac:dyDescent="0.3">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c r="AZ1311" s="32"/>
      <c r="BA1311" s="32"/>
      <c r="BB1311" s="3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32"/>
      <c r="CS1311" s="32"/>
      <c r="CT1311" s="32"/>
      <c r="CU1311" s="32"/>
      <c r="CV1311" s="32"/>
      <c r="CW1311" s="32"/>
    </row>
    <row r="1312" spans="15:101" s="26" customFormat="1" x14ac:dyDescent="0.3">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c r="AZ1312" s="32"/>
      <c r="BA1312" s="32"/>
      <c r="BB1312" s="32"/>
      <c r="BC1312" s="32"/>
      <c r="BD1312" s="32"/>
      <c r="BE1312" s="32"/>
      <c r="BF1312" s="32"/>
      <c r="BG1312" s="32"/>
      <c r="BH1312" s="32"/>
      <c r="BI1312" s="32"/>
      <c r="BJ1312" s="32"/>
      <c r="BK1312" s="32"/>
      <c r="BL1312" s="32"/>
      <c r="BM1312" s="32"/>
      <c r="BN1312" s="32"/>
      <c r="BO1312" s="32"/>
      <c r="BP1312" s="32"/>
      <c r="BQ1312" s="32"/>
      <c r="BR1312" s="32"/>
      <c r="BS1312" s="32"/>
      <c r="BT1312" s="32"/>
      <c r="BU1312" s="32"/>
      <c r="BV1312" s="32"/>
      <c r="BW1312" s="32"/>
      <c r="BX1312" s="32"/>
      <c r="BY1312" s="32"/>
      <c r="BZ1312" s="32"/>
      <c r="CA1312" s="32"/>
      <c r="CB1312" s="32"/>
      <c r="CC1312" s="32"/>
      <c r="CD1312" s="32"/>
      <c r="CE1312" s="32"/>
      <c r="CF1312" s="32"/>
      <c r="CG1312" s="32"/>
      <c r="CH1312" s="32"/>
      <c r="CI1312" s="32"/>
      <c r="CJ1312" s="32"/>
      <c r="CK1312" s="32"/>
      <c r="CL1312" s="32"/>
      <c r="CM1312" s="32"/>
      <c r="CN1312" s="32"/>
      <c r="CO1312" s="32"/>
      <c r="CP1312" s="32"/>
      <c r="CQ1312" s="32"/>
      <c r="CR1312" s="32"/>
      <c r="CS1312" s="32"/>
      <c r="CT1312" s="32"/>
      <c r="CU1312" s="32"/>
      <c r="CV1312" s="32"/>
      <c r="CW1312" s="32"/>
    </row>
    <row r="1313" spans="15:101" s="26" customFormat="1" x14ac:dyDescent="0.3">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c r="AZ1313" s="32"/>
      <c r="BA1313" s="32"/>
      <c r="BB1313" s="32"/>
      <c r="BC1313" s="32"/>
      <c r="BD1313" s="32"/>
      <c r="BE1313" s="32"/>
      <c r="BF1313" s="32"/>
      <c r="BG1313" s="32"/>
      <c r="BH1313" s="32"/>
      <c r="BI1313" s="32"/>
      <c r="BJ1313" s="32"/>
      <c r="BK1313" s="32"/>
      <c r="BL1313" s="32"/>
      <c r="BM1313" s="32"/>
      <c r="BN1313" s="32"/>
      <c r="BO1313" s="32"/>
      <c r="BP1313" s="32"/>
      <c r="BQ1313" s="32"/>
      <c r="BR1313" s="32"/>
      <c r="BS1313" s="32"/>
      <c r="BT1313" s="32"/>
      <c r="BU1313" s="32"/>
      <c r="BV1313" s="32"/>
      <c r="BW1313" s="32"/>
      <c r="BX1313" s="32"/>
      <c r="BY1313" s="32"/>
      <c r="BZ1313" s="32"/>
      <c r="CA1313" s="32"/>
      <c r="CB1313" s="32"/>
      <c r="CC1313" s="32"/>
      <c r="CD1313" s="32"/>
      <c r="CE1313" s="32"/>
      <c r="CF1313" s="32"/>
      <c r="CG1313" s="32"/>
      <c r="CH1313" s="32"/>
      <c r="CI1313" s="32"/>
      <c r="CJ1313" s="32"/>
      <c r="CK1313" s="32"/>
      <c r="CL1313" s="32"/>
      <c r="CM1313" s="32"/>
      <c r="CN1313" s="32"/>
      <c r="CO1313" s="32"/>
      <c r="CP1313" s="32"/>
      <c r="CQ1313" s="32"/>
      <c r="CR1313" s="32"/>
      <c r="CS1313" s="32"/>
      <c r="CT1313" s="32"/>
      <c r="CU1313" s="32"/>
      <c r="CV1313" s="32"/>
      <c r="CW1313" s="32"/>
    </row>
    <row r="1314" spans="15:101" s="26" customFormat="1" x14ac:dyDescent="0.3">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c r="AZ1314" s="32"/>
      <c r="BA1314" s="32"/>
      <c r="BB1314" s="32"/>
      <c r="BC1314" s="32"/>
      <c r="BD1314" s="32"/>
      <c r="BE1314" s="32"/>
      <c r="BF1314" s="32"/>
      <c r="BG1314" s="32"/>
      <c r="BH1314" s="32"/>
      <c r="BI1314" s="32"/>
      <c r="BJ1314" s="32"/>
      <c r="BK1314" s="32"/>
      <c r="BL1314" s="32"/>
      <c r="BM1314" s="32"/>
      <c r="BN1314" s="32"/>
      <c r="BO1314" s="32"/>
      <c r="BP1314" s="32"/>
      <c r="BQ1314" s="32"/>
      <c r="BR1314" s="32"/>
      <c r="BS1314" s="32"/>
      <c r="BT1314" s="32"/>
      <c r="BU1314" s="32"/>
      <c r="BV1314" s="32"/>
      <c r="BW1314" s="32"/>
      <c r="BX1314" s="32"/>
      <c r="BY1314" s="32"/>
      <c r="BZ1314" s="32"/>
      <c r="CA1314" s="32"/>
      <c r="CB1314" s="32"/>
      <c r="CC1314" s="32"/>
      <c r="CD1314" s="32"/>
      <c r="CE1314" s="32"/>
      <c r="CF1314" s="32"/>
      <c r="CG1314" s="32"/>
      <c r="CH1314" s="32"/>
      <c r="CI1314" s="32"/>
      <c r="CJ1314" s="32"/>
      <c r="CK1314" s="32"/>
      <c r="CL1314" s="32"/>
      <c r="CM1314" s="32"/>
      <c r="CN1314" s="32"/>
      <c r="CO1314" s="32"/>
      <c r="CP1314" s="32"/>
      <c r="CQ1314" s="32"/>
      <c r="CR1314" s="32"/>
      <c r="CS1314" s="32"/>
      <c r="CT1314" s="32"/>
      <c r="CU1314" s="32"/>
      <c r="CV1314" s="32"/>
      <c r="CW1314" s="32"/>
    </row>
    <row r="1315" spans="15:101" s="26" customFormat="1" x14ac:dyDescent="0.3">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c r="AZ1315" s="32"/>
      <c r="BA1315" s="32"/>
      <c r="BB1315" s="32"/>
      <c r="BC1315" s="32"/>
      <c r="BD1315" s="32"/>
      <c r="BE1315" s="32"/>
      <c r="BF1315" s="32"/>
      <c r="BG1315" s="32"/>
      <c r="BH1315" s="32"/>
      <c r="BI1315" s="32"/>
      <c r="BJ1315" s="32"/>
      <c r="BK1315" s="32"/>
      <c r="BL1315" s="32"/>
      <c r="BM1315" s="32"/>
      <c r="BN1315" s="32"/>
      <c r="BO1315" s="32"/>
      <c r="BP1315" s="32"/>
      <c r="BQ1315" s="32"/>
      <c r="BR1315" s="32"/>
      <c r="BS1315" s="32"/>
      <c r="BT1315" s="32"/>
      <c r="BU1315" s="32"/>
      <c r="BV1315" s="32"/>
      <c r="BW1315" s="32"/>
      <c r="BX1315" s="32"/>
      <c r="BY1315" s="32"/>
      <c r="BZ1315" s="32"/>
      <c r="CA1315" s="32"/>
      <c r="CB1315" s="32"/>
      <c r="CC1315" s="32"/>
      <c r="CD1315" s="32"/>
      <c r="CE1315" s="32"/>
      <c r="CF1315" s="32"/>
      <c r="CG1315" s="32"/>
      <c r="CH1315" s="32"/>
      <c r="CI1315" s="32"/>
      <c r="CJ1315" s="32"/>
      <c r="CK1315" s="32"/>
      <c r="CL1315" s="32"/>
      <c r="CM1315" s="32"/>
      <c r="CN1315" s="32"/>
      <c r="CO1315" s="32"/>
      <c r="CP1315" s="32"/>
      <c r="CQ1315" s="32"/>
      <c r="CR1315" s="32"/>
      <c r="CS1315" s="32"/>
      <c r="CT1315" s="32"/>
      <c r="CU1315" s="32"/>
      <c r="CV1315" s="32"/>
      <c r="CW1315" s="32"/>
    </row>
    <row r="1316" spans="15:101" s="26" customFormat="1" x14ac:dyDescent="0.3">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c r="AZ1316" s="32"/>
      <c r="BA1316" s="32"/>
      <c r="BB1316" s="32"/>
      <c r="BC1316" s="32"/>
      <c r="BD1316" s="32"/>
      <c r="BE1316" s="32"/>
      <c r="BF1316" s="32"/>
      <c r="BG1316" s="32"/>
      <c r="BH1316" s="32"/>
      <c r="BI1316" s="32"/>
      <c r="BJ1316" s="32"/>
      <c r="BK1316" s="32"/>
      <c r="BL1316" s="32"/>
      <c r="BM1316" s="32"/>
      <c r="BN1316" s="32"/>
      <c r="BO1316" s="32"/>
      <c r="BP1316" s="32"/>
      <c r="BQ1316" s="32"/>
      <c r="BR1316" s="32"/>
      <c r="BS1316" s="32"/>
      <c r="BT1316" s="32"/>
      <c r="BU1316" s="32"/>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row>
    <row r="1317" spans="15:101" s="26" customFormat="1" x14ac:dyDescent="0.3">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c r="AZ1317" s="32"/>
      <c r="BA1317" s="32"/>
      <c r="BB1317" s="32"/>
      <c r="BC1317" s="32"/>
      <c r="BD1317" s="32"/>
      <c r="BE1317" s="32"/>
      <c r="BF1317" s="32"/>
      <c r="BG1317" s="32"/>
      <c r="BH1317" s="32"/>
      <c r="BI1317" s="32"/>
      <c r="BJ1317" s="32"/>
      <c r="BK1317" s="32"/>
      <c r="BL1317" s="32"/>
      <c r="BM1317" s="32"/>
      <c r="BN1317" s="32"/>
      <c r="BO1317" s="32"/>
      <c r="BP1317" s="32"/>
      <c r="BQ1317" s="32"/>
      <c r="BR1317" s="32"/>
      <c r="BS1317" s="32"/>
      <c r="BT1317" s="32"/>
      <c r="BU1317" s="32"/>
      <c r="BV1317" s="32"/>
      <c r="BW1317" s="32"/>
      <c r="BX1317" s="32"/>
      <c r="BY1317" s="32"/>
      <c r="BZ1317" s="32"/>
      <c r="CA1317" s="32"/>
      <c r="CB1317" s="32"/>
      <c r="CC1317" s="32"/>
      <c r="CD1317" s="32"/>
      <c r="CE1317" s="32"/>
      <c r="CF1317" s="32"/>
      <c r="CG1317" s="32"/>
      <c r="CH1317" s="32"/>
      <c r="CI1317" s="32"/>
      <c r="CJ1317" s="32"/>
      <c r="CK1317" s="32"/>
      <c r="CL1317" s="32"/>
      <c r="CM1317" s="32"/>
      <c r="CN1317" s="32"/>
      <c r="CO1317" s="32"/>
      <c r="CP1317" s="32"/>
      <c r="CQ1317" s="32"/>
      <c r="CR1317" s="32"/>
      <c r="CS1317" s="32"/>
      <c r="CT1317" s="32"/>
      <c r="CU1317" s="32"/>
      <c r="CV1317" s="32"/>
      <c r="CW1317" s="32"/>
    </row>
    <row r="1318" spans="15:101" s="26" customFormat="1" x14ac:dyDescent="0.3">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c r="AZ1318" s="32"/>
      <c r="BA1318" s="32"/>
      <c r="BB1318" s="32"/>
      <c r="BC1318" s="32"/>
      <c r="BD1318" s="32"/>
      <c r="BE1318" s="32"/>
      <c r="BF1318" s="32"/>
      <c r="BG1318" s="32"/>
      <c r="BH1318" s="32"/>
      <c r="BI1318" s="32"/>
      <c r="BJ1318" s="32"/>
      <c r="BK1318" s="32"/>
      <c r="BL1318" s="32"/>
      <c r="BM1318" s="32"/>
      <c r="BN1318" s="32"/>
      <c r="BO1318" s="32"/>
      <c r="BP1318" s="32"/>
      <c r="BQ1318" s="32"/>
      <c r="BR1318" s="32"/>
      <c r="BS1318" s="32"/>
      <c r="BT1318" s="32"/>
      <c r="BU1318" s="32"/>
      <c r="BV1318" s="32"/>
      <c r="BW1318" s="32"/>
      <c r="BX1318" s="32"/>
      <c r="BY1318" s="32"/>
      <c r="BZ1318" s="32"/>
      <c r="CA1318" s="32"/>
      <c r="CB1318" s="32"/>
      <c r="CC1318" s="32"/>
      <c r="CD1318" s="32"/>
      <c r="CE1318" s="32"/>
      <c r="CF1318" s="32"/>
      <c r="CG1318" s="32"/>
      <c r="CH1318" s="32"/>
      <c r="CI1318" s="32"/>
      <c r="CJ1318" s="32"/>
      <c r="CK1318" s="32"/>
      <c r="CL1318" s="32"/>
      <c r="CM1318" s="32"/>
      <c r="CN1318" s="32"/>
      <c r="CO1318" s="32"/>
      <c r="CP1318" s="32"/>
      <c r="CQ1318" s="32"/>
      <c r="CR1318" s="32"/>
      <c r="CS1318" s="32"/>
      <c r="CT1318" s="32"/>
      <c r="CU1318" s="32"/>
      <c r="CV1318" s="32"/>
      <c r="CW1318" s="32"/>
    </row>
    <row r="1319" spans="15:101" s="26" customFormat="1" x14ac:dyDescent="0.3">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c r="AZ1319" s="32"/>
      <c r="BA1319" s="32"/>
      <c r="BB1319" s="32"/>
      <c r="BC1319" s="32"/>
      <c r="BD1319" s="32"/>
      <c r="BE1319" s="32"/>
      <c r="BF1319" s="32"/>
      <c r="BG1319" s="32"/>
      <c r="BH1319" s="32"/>
      <c r="BI1319" s="32"/>
      <c r="BJ1319" s="32"/>
      <c r="BK1319" s="32"/>
      <c r="BL1319" s="32"/>
      <c r="BM1319" s="32"/>
      <c r="BN1319" s="32"/>
      <c r="BO1319" s="32"/>
      <c r="BP1319" s="32"/>
      <c r="BQ1319" s="32"/>
      <c r="BR1319" s="32"/>
      <c r="BS1319" s="32"/>
      <c r="BT1319" s="32"/>
      <c r="BU1319" s="32"/>
      <c r="BV1319" s="32"/>
      <c r="BW1319" s="32"/>
      <c r="BX1319" s="32"/>
      <c r="BY1319" s="32"/>
      <c r="BZ1319" s="32"/>
      <c r="CA1319" s="32"/>
      <c r="CB1319" s="32"/>
      <c r="CC1319" s="32"/>
      <c r="CD1319" s="32"/>
      <c r="CE1319" s="32"/>
      <c r="CF1319" s="32"/>
      <c r="CG1319" s="32"/>
      <c r="CH1319" s="32"/>
      <c r="CI1319" s="32"/>
      <c r="CJ1319" s="32"/>
      <c r="CK1319" s="32"/>
      <c r="CL1319" s="32"/>
      <c r="CM1319" s="32"/>
      <c r="CN1319" s="32"/>
      <c r="CO1319" s="32"/>
      <c r="CP1319" s="32"/>
      <c r="CQ1319" s="32"/>
      <c r="CR1319" s="32"/>
      <c r="CS1319" s="32"/>
      <c r="CT1319" s="32"/>
      <c r="CU1319" s="32"/>
      <c r="CV1319" s="32"/>
      <c r="CW1319" s="32"/>
    </row>
    <row r="1320" spans="15:101" s="26" customFormat="1" x14ac:dyDescent="0.3">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c r="AZ1320" s="32"/>
      <c r="BA1320" s="32"/>
      <c r="BB1320" s="3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32"/>
      <c r="CS1320" s="32"/>
      <c r="CT1320" s="32"/>
      <c r="CU1320" s="32"/>
      <c r="CV1320" s="32"/>
      <c r="CW1320" s="32"/>
    </row>
    <row r="1321" spans="15:101" s="26" customFormat="1" x14ac:dyDescent="0.3">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c r="AZ1321" s="32"/>
      <c r="BA1321" s="32"/>
      <c r="BB1321" s="3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32"/>
      <c r="CS1321" s="32"/>
      <c r="CT1321" s="32"/>
      <c r="CU1321" s="32"/>
      <c r="CV1321" s="32"/>
      <c r="CW1321" s="32"/>
    </row>
    <row r="1322" spans="15:101" s="26" customFormat="1" x14ac:dyDescent="0.3">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c r="AZ1322" s="32"/>
      <c r="BA1322" s="32"/>
      <c r="BB1322" s="3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32"/>
      <c r="CS1322" s="32"/>
      <c r="CT1322" s="32"/>
      <c r="CU1322" s="32"/>
      <c r="CV1322" s="32"/>
      <c r="CW1322" s="32"/>
    </row>
    <row r="1323" spans="15:101" s="26" customFormat="1" x14ac:dyDescent="0.3">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c r="AZ1323" s="32"/>
      <c r="BA1323" s="32"/>
      <c r="BB1323" s="3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32"/>
      <c r="CS1323" s="32"/>
      <c r="CT1323" s="32"/>
      <c r="CU1323" s="32"/>
      <c r="CV1323" s="32"/>
      <c r="CW1323" s="32"/>
    </row>
    <row r="1324" spans="15:101" s="26" customFormat="1" x14ac:dyDescent="0.3">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c r="AZ1324" s="32"/>
      <c r="BA1324" s="32"/>
      <c r="BB1324" s="32"/>
      <c r="BC1324" s="32"/>
      <c r="BD1324" s="32"/>
      <c r="BE1324" s="32"/>
      <c r="BF1324" s="32"/>
      <c r="BG1324" s="32"/>
      <c r="BH1324" s="32"/>
      <c r="BI1324" s="32"/>
      <c r="BJ1324" s="32"/>
      <c r="BK1324" s="32"/>
      <c r="BL1324" s="32"/>
      <c r="BM1324" s="32"/>
      <c r="BN1324" s="32"/>
      <c r="BO1324" s="32"/>
      <c r="BP1324" s="32"/>
      <c r="BQ1324" s="32"/>
      <c r="BR1324" s="32"/>
      <c r="BS1324" s="32"/>
      <c r="BT1324" s="32"/>
      <c r="BU1324" s="32"/>
      <c r="BV1324" s="32"/>
      <c r="BW1324" s="32"/>
      <c r="BX1324" s="32"/>
      <c r="BY1324" s="32"/>
      <c r="BZ1324" s="32"/>
      <c r="CA1324" s="32"/>
      <c r="CB1324" s="32"/>
      <c r="CC1324" s="32"/>
      <c r="CD1324" s="32"/>
      <c r="CE1324" s="32"/>
      <c r="CF1324" s="32"/>
      <c r="CG1324" s="32"/>
      <c r="CH1324" s="32"/>
      <c r="CI1324" s="32"/>
      <c r="CJ1324" s="32"/>
      <c r="CK1324" s="32"/>
      <c r="CL1324" s="32"/>
      <c r="CM1324" s="32"/>
      <c r="CN1324" s="32"/>
      <c r="CO1324" s="32"/>
      <c r="CP1324" s="32"/>
      <c r="CQ1324" s="32"/>
      <c r="CR1324" s="32"/>
      <c r="CS1324" s="32"/>
      <c r="CT1324" s="32"/>
      <c r="CU1324" s="32"/>
      <c r="CV1324" s="32"/>
      <c r="CW1324" s="32"/>
    </row>
    <row r="1325" spans="15:101" s="26" customFormat="1" x14ac:dyDescent="0.3">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c r="AZ1325" s="32"/>
      <c r="BA1325" s="32"/>
      <c r="BB1325" s="32"/>
      <c r="BC1325" s="32"/>
      <c r="BD1325" s="32"/>
      <c r="BE1325" s="32"/>
      <c r="BF1325" s="32"/>
      <c r="BG1325" s="32"/>
      <c r="BH1325" s="32"/>
      <c r="BI1325" s="32"/>
      <c r="BJ1325" s="32"/>
      <c r="BK1325" s="32"/>
      <c r="BL1325" s="32"/>
      <c r="BM1325" s="32"/>
      <c r="BN1325" s="32"/>
      <c r="BO1325" s="32"/>
      <c r="BP1325" s="32"/>
      <c r="BQ1325" s="32"/>
      <c r="BR1325" s="32"/>
      <c r="BS1325" s="32"/>
      <c r="BT1325" s="32"/>
      <c r="BU1325" s="32"/>
      <c r="BV1325" s="32"/>
      <c r="BW1325" s="32"/>
      <c r="BX1325" s="32"/>
      <c r="BY1325" s="32"/>
      <c r="BZ1325" s="32"/>
      <c r="CA1325" s="32"/>
      <c r="CB1325" s="32"/>
      <c r="CC1325" s="32"/>
      <c r="CD1325" s="32"/>
      <c r="CE1325" s="32"/>
      <c r="CF1325" s="32"/>
      <c r="CG1325" s="32"/>
      <c r="CH1325" s="32"/>
      <c r="CI1325" s="32"/>
      <c r="CJ1325" s="32"/>
      <c r="CK1325" s="32"/>
      <c r="CL1325" s="32"/>
      <c r="CM1325" s="32"/>
      <c r="CN1325" s="32"/>
      <c r="CO1325" s="32"/>
      <c r="CP1325" s="32"/>
      <c r="CQ1325" s="32"/>
      <c r="CR1325" s="32"/>
      <c r="CS1325" s="32"/>
      <c r="CT1325" s="32"/>
      <c r="CU1325" s="32"/>
      <c r="CV1325" s="32"/>
      <c r="CW1325" s="32"/>
    </row>
    <row r="1326" spans="15:101" s="26" customFormat="1" x14ac:dyDescent="0.3">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c r="AZ1326" s="32"/>
      <c r="BA1326" s="32"/>
      <c r="BB1326" s="32"/>
      <c r="BC1326" s="32"/>
      <c r="BD1326" s="32"/>
      <c r="BE1326" s="32"/>
      <c r="BF1326" s="32"/>
      <c r="BG1326" s="32"/>
      <c r="BH1326" s="32"/>
      <c r="BI1326" s="32"/>
      <c r="BJ1326" s="32"/>
      <c r="BK1326" s="32"/>
      <c r="BL1326" s="32"/>
      <c r="BM1326" s="32"/>
      <c r="BN1326" s="32"/>
      <c r="BO1326" s="32"/>
      <c r="BP1326" s="32"/>
      <c r="BQ1326" s="32"/>
      <c r="BR1326" s="32"/>
      <c r="BS1326" s="32"/>
      <c r="BT1326" s="32"/>
      <c r="BU1326" s="32"/>
      <c r="BV1326" s="32"/>
      <c r="BW1326" s="32"/>
      <c r="BX1326" s="32"/>
      <c r="BY1326" s="32"/>
      <c r="BZ1326" s="32"/>
      <c r="CA1326" s="32"/>
      <c r="CB1326" s="32"/>
      <c r="CC1326" s="32"/>
      <c r="CD1326" s="32"/>
      <c r="CE1326" s="32"/>
      <c r="CF1326" s="32"/>
      <c r="CG1326" s="32"/>
      <c r="CH1326" s="32"/>
      <c r="CI1326" s="32"/>
      <c r="CJ1326" s="32"/>
      <c r="CK1326" s="32"/>
      <c r="CL1326" s="32"/>
      <c r="CM1326" s="32"/>
      <c r="CN1326" s="32"/>
      <c r="CO1326" s="32"/>
      <c r="CP1326" s="32"/>
      <c r="CQ1326" s="32"/>
      <c r="CR1326" s="32"/>
      <c r="CS1326" s="32"/>
      <c r="CT1326" s="32"/>
      <c r="CU1326" s="32"/>
      <c r="CV1326" s="32"/>
      <c r="CW1326" s="32"/>
    </row>
    <row r="1327" spans="15:101" s="26" customFormat="1" x14ac:dyDescent="0.3">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c r="AZ1327" s="32"/>
      <c r="BA1327" s="32"/>
      <c r="BB1327" s="32"/>
      <c r="BC1327" s="32"/>
      <c r="BD1327" s="32"/>
      <c r="BE1327" s="32"/>
      <c r="BF1327" s="32"/>
      <c r="BG1327" s="32"/>
      <c r="BH1327" s="32"/>
      <c r="BI1327" s="32"/>
      <c r="BJ1327" s="32"/>
      <c r="BK1327" s="32"/>
      <c r="BL1327" s="32"/>
      <c r="BM1327" s="32"/>
      <c r="BN1327" s="32"/>
      <c r="BO1327" s="32"/>
      <c r="BP1327" s="32"/>
      <c r="BQ1327" s="32"/>
      <c r="BR1327" s="32"/>
      <c r="BS1327" s="32"/>
      <c r="BT1327" s="32"/>
      <c r="BU1327" s="32"/>
      <c r="BV1327" s="32"/>
      <c r="BW1327" s="32"/>
      <c r="BX1327" s="32"/>
      <c r="BY1327" s="32"/>
      <c r="BZ1327" s="32"/>
      <c r="CA1327" s="32"/>
      <c r="CB1327" s="32"/>
      <c r="CC1327" s="32"/>
      <c r="CD1327" s="32"/>
      <c r="CE1327" s="32"/>
      <c r="CF1327" s="32"/>
      <c r="CG1327" s="32"/>
      <c r="CH1327" s="32"/>
      <c r="CI1327" s="32"/>
      <c r="CJ1327" s="32"/>
      <c r="CK1327" s="32"/>
      <c r="CL1327" s="32"/>
      <c r="CM1327" s="32"/>
      <c r="CN1327" s="32"/>
      <c r="CO1327" s="32"/>
      <c r="CP1327" s="32"/>
      <c r="CQ1327" s="32"/>
      <c r="CR1327" s="32"/>
      <c r="CS1327" s="32"/>
      <c r="CT1327" s="32"/>
      <c r="CU1327" s="32"/>
      <c r="CV1327" s="32"/>
      <c r="CW1327" s="32"/>
    </row>
    <row r="1328" spans="15:101" s="26" customFormat="1" x14ac:dyDescent="0.3">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c r="AZ1328" s="32"/>
      <c r="BA1328" s="32"/>
      <c r="BB1328" s="32"/>
      <c r="BC1328" s="32"/>
      <c r="BD1328" s="32"/>
      <c r="BE1328" s="32"/>
      <c r="BF1328" s="32"/>
      <c r="BG1328" s="32"/>
      <c r="BH1328" s="32"/>
      <c r="BI1328" s="32"/>
      <c r="BJ1328" s="32"/>
      <c r="BK1328" s="32"/>
      <c r="BL1328" s="32"/>
      <c r="BM1328" s="32"/>
      <c r="BN1328" s="32"/>
      <c r="BO1328" s="32"/>
      <c r="BP1328" s="32"/>
      <c r="BQ1328" s="32"/>
      <c r="BR1328" s="32"/>
      <c r="BS1328" s="32"/>
      <c r="BT1328" s="32"/>
      <c r="BU1328" s="32"/>
      <c r="BV1328" s="32"/>
      <c r="BW1328" s="32"/>
      <c r="BX1328" s="32"/>
      <c r="BY1328" s="32"/>
      <c r="BZ1328" s="32"/>
      <c r="CA1328" s="32"/>
      <c r="CB1328" s="32"/>
      <c r="CC1328" s="32"/>
      <c r="CD1328" s="32"/>
      <c r="CE1328" s="32"/>
      <c r="CF1328" s="32"/>
      <c r="CG1328" s="32"/>
      <c r="CH1328" s="32"/>
      <c r="CI1328" s="32"/>
      <c r="CJ1328" s="32"/>
      <c r="CK1328" s="32"/>
      <c r="CL1328" s="32"/>
      <c r="CM1328" s="32"/>
      <c r="CN1328" s="32"/>
      <c r="CO1328" s="32"/>
      <c r="CP1328" s="32"/>
      <c r="CQ1328" s="32"/>
      <c r="CR1328" s="32"/>
      <c r="CS1328" s="32"/>
      <c r="CT1328" s="32"/>
      <c r="CU1328" s="32"/>
      <c r="CV1328" s="32"/>
      <c r="CW1328" s="32"/>
    </row>
    <row r="1329" spans="15:101" s="26" customFormat="1" x14ac:dyDescent="0.3">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c r="AZ1329" s="32"/>
      <c r="BA1329" s="32"/>
      <c r="BB1329" s="32"/>
      <c r="BC1329" s="32"/>
      <c r="BD1329" s="32"/>
      <c r="BE1329" s="32"/>
      <c r="BF1329" s="32"/>
      <c r="BG1329" s="32"/>
      <c r="BH1329" s="32"/>
      <c r="BI1329" s="32"/>
      <c r="BJ1329" s="32"/>
      <c r="BK1329" s="32"/>
      <c r="BL1329" s="32"/>
      <c r="BM1329" s="32"/>
      <c r="BN1329" s="32"/>
      <c r="BO1329" s="32"/>
      <c r="BP1329" s="32"/>
      <c r="BQ1329" s="32"/>
      <c r="BR1329" s="32"/>
      <c r="BS1329" s="32"/>
      <c r="BT1329" s="32"/>
      <c r="BU1329" s="32"/>
      <c r="BV1329" s="32"/>
      <c r="BW1329" s="32"/>
      <c r="BX1329" s="32"/>
      <c r="BY1329" s="32"/>
      <c r="BZ1329" s="32"/>
      <c r="CA1329" s="32"/>
      <c r="CB1329" s="32"/>
      <c r="CC1329" s="32"/>
      <c r="CD1329" s="32"/>
      <c r="CE1329" s="32"/>
      <c r="CF1329" s="32"/>
      <c r="CG1329" s="32"/>
      <c r="CH1329" s="32"/>
      <c r="CI1329" s="32"/>
      <c r="CJ1329" s="32"/>
      <c r="CK1329" s="32"/>
      <c r="CL1329" s="32"/>
      <c r="CM1329" s="32"/>
      <c r="CN1329" s="32"/>
      <c r="CO1329" s="32"/>
      <c r="CP1329" s="32"/>
      <c r="CQ1329" s="32"/>
      <c r="CR1329" s="32"/>
      <c r="CS1329" s="32"/>
      <c r="CT1329" s="32"/>
      <c r="CU1329" s="32"/>
      <c r="CV1329" s="32"/>
      <c r="CW1329" s="32"/>
    </row>
    <row r="1330" spans="15:101" s="26" customFormat="1" x14ac:dyDescent="0.3">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c r="AZ1330" s="32"/>
      <c r="BA1330" s="32"/>
      <c r="BB1330" s="32"/>
      <c r="BC1330" s="32"/>
      <c r="BD1330" s="32"/>
      <c r="BE1330" s="32"/>
      <c r="BF1330" s="32"/>
      <c r="BG1330" s="32"/>
      <c r="BH1330" s="32"/>
      <c r="BI1330" s="32"/>
      <c r="BJ1330" s="32"/>
      <c r="BK1330" s="32"/>
      <c r="BL1330" s="32"/>
      <c r="BM1330" s="32"/>
      <c r="BN1330" s="32"/>
      <c r="BO1330" s="32"/>
      <c r="BP1330" s="32"/>
      <c r="BQ1330" s="32"/>
      <c r="BR1330" s="32"/>
      <c r="BS1330" s="32"/>
      <c r="BT1330" s="32"/>
      <c r="BU1330" s="32"/>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row>
    <row r="1331" spans="15:101" s="26" customFormat="1" x14ac:dyDescent="0.3">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c r="AZ1331" s="32"/>
      <c r="BA1331" s="32"/>
      <c r="BB1331" s="32"/>
      <c r="BC1331" s="32"/>
      <c r="BD1331" s="32"/>
      <c r="BE1331" s="32"/>
      <c r="BF1331" s="32"/>
      <c r="BG1331" s="32"/>
      <c r="BH1331" s="32"/>
      <c r="BI1331" s="32"/>
      <c r="BJ1331" s="32"/>
      <c r="BK1331" s="32"/>
      <c r="BL1331" s="32"/>
      <c r="BM1331" s="32"/>
      <c r="BN1331" s="32"/>
      <c r="BO1331" s="32"/>
      <c r="BP1331" s="32"/>
      <c r="BQ1331" s="32"/>
      <c r="BR1331" s="32"/>
      <c r="BS1331" s="32"/>
      <c r="BT1331" s="32"/>
      <c r="BU1331" s="32"/>
      <c r="BV1331" s="32"/>
      <c r="BW1331" s="32"/>
      <c r="BX1331" s="32"/>
      <c r="BY1331" s="32"/>
      <c r="BZ1331" s="32"/>
      <c r="CA1331" s="32"/>
      <c r="CB1331" s="32"/>
      <c r="CC1331" s="32"/>
      <c r="CD1331" s="32"/>
      <c r="CE1331" s="32"/>
      <c r="CF1331" s="32"/>
      <c r="CG1331" s="32"/>
      <c r="CH1331" s="32"/>
      <c r="CI1331" s="32"/>
      <c r="CJ1331" s="32"/>
      <c r="CK1331" s="32"/>
      <c r="CL1331" s="32"/>
      <c r="CM1331" s="32"/>
      <c r="CN1331" s="32"/>
      <c r="CO1331" s="32"/>
      <c r="CP1331" s="32"/>
      <c r="CQ1331" s="32"/>
      <c r="CR1331" s="32"/>
      <c r="CS1331" s="32"/>
      <c r="CT1331" s="32"/>
      <c r="CU1331" s="32"/>
      <c r="CV1331" s="32"/>
      <c r="CW1331" s="32"/>
    </row>
    <row r="1332" spans="15:101" s="26" customFormat="1" x14ac:dyDescent="0.3">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c r="AZ1332" s="32"/>
      <c r="BA1332" s="32"/>
      <c r="BB1332" s="32"/>
      <c r="BC1332" s="32"/>
      <c r="BD1332" s="32"/>
      <c r="BE1332" s="32"/>
      <c r="BF1332" s="32"/>
      <c r="BG1332" s="32"/>
      <c r="BH1332" s="32"/>
      <c r="BI1332" s="32"/>
      <c r="BJ1332" s="32"/>
      <c r="BK1332" s="32"/>
      <c r="BL1332" s="32"/>
      <c r="BM1332" s="32"/>
      <c r="BN1332" s="32"/>
      <c r="BO1332" s="32"/>
      <c r="BP1332" s="32"/>
      <c r="BQ1332" s="32"/>
      <c r="BR1332" s="32"/>
      <c r="BS1332" s="32"/>
      <c r="BT1332" s="32"/>
      <c r="BU1332" s="32"/>
      <c r="BV1332" s="32"/>
      <c r="BW1332" s="32"/>
      <c r="BX1332" s="32"/>
      <c r="BY1332" s="32"/>
      <c r="BZ1332" s="32"/>
      <c r="CA1332" s="32"/>
      <c r="CB1332" s="32"/>
      <c r="CC1332" s="32"/>
      <c r="CD1332" s="32"/>
      <c r="CE1332" s="32"/>
      <c r="CF1332" s="32"/>
      <c r="CG1332" s="32"/>
      <c r="CH1332" s="32"/>
      <c r="CI1332" s="32"/>
      <c r="CJ1332" s="32"/>
      <c r="CK1332" s="32"/>
      <c r="CL1332" s="32"/>
      <c r="CM1332" s="32"/>
      <c r="CN1332" s="32"/>
      <c r="CO1332" s="32"/>
      <c r="CP1332" s="32"/>
      <c r="CQ1332" s="32"/>
      <c r="CR1332" s="32"/>
      <c r="CS1332" s="32"/>
      <c r="CT1332" s="32"/>
      <c r="CU1332" s="32"/>
      <c r="CV1332" s="32"/>
      <c r="CW1332" s="32"/>
    </row>
    <row r="1333" spans="15:101" s="26" customFormat="1" x14ac:dyDescent="0.3">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c r="AZ1333" s="32"/>
      <c r="BA1333" s="32"/>
      <c r="BB1333" s="32"/>
      <c r="BC1333" s="32"/>
      <c r="BD1333" s="32"/>
      <c r="BE1333" s="32"/>
      <c r="BF1333" s="32"/>
      <c r="BG1333" s="32"/>
      <c r="BH1333" s="32"/>
      <c r="BI1333" s="32"/>
      <c r="BJ1333" s="32"/>
      <c r="BK1333" s="32"/>
      <c r="BL1333" s="32"/>
      <c r="BM1333" s="32"/>
      <c r="BN1333" s="32"/>
      <c r="BO1333" s="32"/>
      <c r="BP1333" s="32"/>
      <c r="BQ1333" s="32"/>
      <c r="BR1333" s="32"/>
      <c r="BS1333" s="32"/>
      <c r="BT1333" s="32"/>
      <c r="BU1333" s="32"/>
      <c r="BV1333" s="32"/>
      <c r="BW1333" s="32"/>
      <c r="BX1333" s="32"/>
      <c r="BY1333" s="32"/>
      <c r="BZ1333" s="32"/>
      <c r="CA1333" s="32"/>
      <c r="CB1333" s="32"/>
      <c r="CC1333" s="32"/>
      <c r="CD1333" s="32"/>
      <c r="CE1333" s="32"/>
      <c r="CF1333" s="32"/>
      <c r="CG1333" s="32"/>
      <c r="CH1333" s="32"/>
      <c r="CI1333" s="32"/>
      <c r="CJ1333" s="32"/>
      <c r="CK1333" s="32"/>
      <c r="CL1333" s="32"/>
      <c r="CM1333" s="32"/>
      <c r="CN1333" s="32"/>
      <c r="CO1333" s="32"/>
      <c r="CP1333" s="32"/>
      <c r="CQ1333" s="32"/>
      <c r="CR1333" s="32"/>
      <c r="CS1333" s="32"/>
      <c r="CT1333" s="32"/>
      <c r="CU1333" s="32"/>
      <c r="CV1333" s="32"/>
      <c r="CW1333" s="32"/>
    </row>
    <row r="1334" spans="15:101" s="26" customFormat="1" x14ac:dyDescent="0.3">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c r="AZ1334" s="32"/>
      <c r="BA1334" s="32"/>
      <c r="BB1334" s="32"/>
      <c r="BC1334" s="32"/>
      <c r="BD1334" s="32"/>
      <c r="BE1334" s="32"/>
      <c r="BF1334" s="32"/>
      <c r="BG1334" s="32"/>
      <c r="BH1334" s="32"/>
      <c r="BI1334" s="32"/>
      <c r="BJ1334" s="32"/>
      <c r="BK1334" s="32"/>
      <c r="BL1334" s="32"/>
      <c r="BM1334" s="32"/>
      <c r="BN1334" s="32"/>
      <c r="BO1334" s="32"/>
      <c r="BP1334" s="32"/>
      <c r="BQ1334" s="32"/>
      <c r="BR1334" s="32"/>
      <c r="BS1334" s="32"/>
      <c r="BT1334" s="32"/>
      <c r="BU1334" s="32"/>
      <c r="BV1334" s="32"/>
      <c r="BW1334" s="32"/>
      <c r="BX1334" s="32"/>
      <c r="BY1334" s="32"/>
      <c r="BZ1334" s="32"/>
      <c r="CA1334" s="32"/>
      <c r="CB1334" s="32"/>
      <c r="CC1334" s="32"/>
      <c r="CD1334" s="32"/>
      <c r="CE1334" s="32"/>
      <c r="CF1334" s="32"/>
      <c r="CG1334" s="32"/>
      <c r="CH1334" s="32"/>
      <c r="CI1334" s="32"/>
      <c r="CJ1334" s="32"/>
      <c r="CK1334" s="32"/>
      <c r="CL1334" s="32"/>
      <c r="CM1334" s="32"/>
      <c r="CN1334" s="32"/>
      <c r="CO1334" s="32"/>
      <c r="CP1334" s="32"/>
      <c r="CQ1334" s="32"/>
      <c r="CR1334" s="32"/>
      <c r="CS1334" s="32"/>
      <c r="CT1334" s="32"/>
      <c r="CU1334" s="32"/>
      <c r="CV1334" s="32"/>
      <c r="CW1334" s="32"/>
    </row>
    <row r="1335" spans="15:101" s="26" customFormat="1" x14ac:dyDescent="0.3">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c r="AZ1335" s="32"/>
      <c r="BA1335" s="32"/>
      <c r="BB1335" s="32"/>
      <c r="BC1335" s="32"/>
      <c r="BD1335" s="32"/>
      <c r="BE1335" s="32"/>
      <c r="BF1335" s="32"/>
      <c r="BG1335" s="32"/>
      <c r="BH1335" s="32"/>
      <c r="BI1335" s="32"/>
      <c r="BJ1335" s="32"/>
      <c r="BK1335" s="32"/>
      <c r="BL1335" s="32"/>
      <c r="BM1335" s="32"/>
      <c r="BN1335" s="32"/>
      <c r="BO1335" s="32"/>
      <c r="BP1335" s="32"/>
      <c r="BQ1335" s="32"/>
      <c r="BR1335" s="32"/>
      <c r="BS1335" s="32"/>
      <c r="BT1335" s="32"/>
      <c r="BU1335" s="32"/>
      <c r="BV1335" s="32"/>
      <c r="BW1335" s="32"/>
      <c r="BX1335" s="32"/>
      <c r="BY1335" s="32"/>
      <c r="BZ1335" s="32"/>
      <c r="CA1335" s="32"/>
      <c r="CB1335" s="32"/>
      <c r="CC1335" s="32"/>
      <c r="CD1335" s="32"/>
      <c r="CE1335" s="32"/>
      <c r="CF1335" s="32"/>
      <c r="CG1335" s="32"/>
      <c r="CH1335" s="32"/>
      <c r="CI1335" s="32"/>
      <c r="CJ1335" s="32"/>
      <c r="CK1335" s="32"/>
      <c r="CL1335" s="32"/>
      <c r="CM1335" s="32"/>
      <c r="CN1335" s="32"/>
      <c r="CO1335" s="32"/>
      <c r="CP1335" s="32"/>
      <c r="CQ1335" s="32"/>
      <c r="CR1335" s="32"/>
      <c r="CS1335" s="32"/>
      <c r="CT1335" s="32"/>
      <c r="CU1335" s="32"/>
      <c r="CV1335" s="32"/>
      <c r="CW1335" s="32"/>
    </row>
    <row r="1336" spans="15:101" s="26" customFormat="1" x14ac:dyDescent="0.3">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c r="AZ1336" s="32"/>
      <c r="BA1336" s="32"/>
      <c r="BB1336" s="32"/>
      <c r="BC1336" s="32"/>
      <c r="BD1336" s="32"/>
      <c r="BE1336" s="32"/>
      <c r="BF1336" s="32"/>
      <c r="BG1336" s="32"/>
      <c r="BH1336" s="32"/>
      <c r="BI1336" s="32"/>
      <c r="BJ1336" s="32"/>
      <c r="BK1336" s="32"/>
      <c r="BL1336" s="32"/>
      <c r="BM1336" s="32"/>
      <c r="BN1336" s="32"/>
      <c r="BO1336" s="32"/>
      <c r="BP1336" s="32"/>
      <c r="BQ1336" s="32"/>
      <c r="BR1336" s="32"/>
      <c r="BS1336" s="32"/>
      <c r="BT1336" s="32"/>
      <c r="BU1336" s="32"/>
      <c r="BV1336" s="32"/>
      <c r="BW1336" s="32"/>
      <c r="BX1336" s="32"/>
      <c r="BY1336" s="32"/>
      <c r="BZ1336" s="32"/>
      <c r="CA1336" s="32"/>
      <c r="CB1336" s="32"/>
      <c r="CC1336" s="32"/>
      <c r="CD1336" s="32"/>
      <c r="CE1336" s="32"/>
      <c r="CF1336" s="32"/>
      <c r="CG1336" s="32"/>
      <c r="CH1336" s="32"/>
      <c r="CI1336" s="32"/>
      <c r="CJ1336" s="32"/>
      <c r="CK1336" s="32"/>
      <c r="CL1336" s="32"/>
      <c r="CM1336" s="32"/>
      <c r="CN1336" s="32"/>
      <c r="CO1336" s="32"/>
      <c r="CP1336" s="32"/>
      <c r="CQ1336" s="32"/>
      <c r="CR1336" s="32"/>
      <c r="CS1336" s="32"/>
      <c r="CT1336" s="32"/>
      <c r="CU1336" s="32"/>
      <c r="CV1336" s="32"/>
      <c r="CW1336" s="32"/>
    </row>
    <row r="1337" spans="15:101" s="26" customFormat="1" x14ac:dyDescent="0.3">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c r="AZ1337" s="32"/>
      <c r="BA1337" s="32"/>
      <c r="BB1337" s="32"/>
      <c r="BC1337" s="32"/>
      <c r="BD1337" s="32"/>
      <c r="BE1337" s="32"/>
      <c r="BF1337" s="32"/>
      <c r="BG1337" s="32"/>
      <c r="BH1337" s="32"/>
      <c r="BI1337" s="32"/>
      <c r="BJ1337" s="32"/>
      <c r="BK1337" s="32"/>
      <c r="BL1337" s="32"/>
      <c r="BM1337" s="32"/>
      <c r="BN1337" s="32"/>
      <c r="BO1337" s="32"/>
      <c r="BP1337" s="32"/>
      <c r="BQ1337" s="32"/>
      <c r="BR1337" s="32"/>
      <c r="BS1337" s="32"/>
      <c r="BT1337" s="32"/>
      <c r="BU1337" s="32"/>
      <c r="BV1337" s="32"/>
      <c r="BW1337" s="32"/>
      <c r="BX1337" s="32"/>
      <c r="BY1337" s="32"/>
      <c r="BZ1337" s="32"/>
      <c r="CA1337" s="32"/>
      <c r="CB1337" s="32"/>
      <c r="CC1337" s="32"/>
      <c r="CD1337" s="32"/>
      <c r="CE1337" s="32"/>
      <c r="CF1337" s="32"/>
      <c r="CG1337" s="32"/>
      <c r="CH1337" s="32"/>
      <c r="CI1337" s="32"/>
      <c r="CJ1337" s="32"/>
      <c r="CK1337" s="32"/>
      <c r="CL1337" s="32"/>
      <c r="CM1337" s="32"/>
      <c r="CN1337" s="32"/>
      <c r="CO1337" s="32"/>
      <c r="CP1337" s="32"/>
      <c r="CQ1337" s="32"/>
      <c r="CR1337" s="32"/>
      <c r="CS1337" s="32"/>
      <c r="CT1337" s="32"/>
      <c r="CU1337" s="32"/>
      <c r="CV1337" s="32"/>
      <c r="CW1337" s="32"/>
    </row>
    <row r="1338" spans="15:101" s="26" customFormat="1" x14ac:dyDescent="0.3">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c r="AZ1338" s="32"/>
      <c r="BA1338" s="32"/>
      <c r="BB1338" s="32"/>
      <c r="BC1338" s="32"/>
      <c r="BD1338" s="32"/>
      <c r="BE1338" s="32"/>
      <c r="BF1338" s="32"/>
      <c r="BG1338" s="32"/>
      <c r="BH1338" s="32"/>
      <c r="BI1338" s="32"/>
      <c r="BJ1338" s="32"/>
      <c r="BK1338" s="32"/>
      <c r="BL1338" s="32"/>
      <c r="BM1338" s="32"/>
      <c r="BN1338" s="32"/>
      <c r="BO1338" s="32"/>
      <c r="BP1338" s="32"/>
      <c r="BQ1338" s="32"/>
      <c r="BR1338" s="32"/>
      <c r="BS1338" s="32"/>
      <c r="BT1338" s="32"/>
      <c r="BU1338" s="32"/>
      <c r="BV1338" s="32"/>
      <c r="BW1338" s="32"/>
      <c r="BX1338" s="32"/>
      <c r="BY1338" s="32"/>
      <c r="BZ1338" s="32"/>
      <c r="CA1338" s="32"/>
      <c r="CB1338" s="32"/>
      <c r="CC1338" s="32"/>
      <c r="CD1338" s="32"/>
      <c r="CE1338" s="32"/>
      <c r="CF1338" s="32"/>
      <c r="CG1338" s="32"/>
      <c r="CH1338" s="32"/>
      <c r="CI1338" s="32"/>
      <c r="CJ1338" s="32"/>
      <c r="CK1338" s="32"/>
      <c r="CL1338" s="32"/>
      <c r="CM1338" s="32"/>
      <c r="CN1338" s="32"/>
      <c r="CO1338" s="32"/>
      <c r="CP1338" s="32"/>
      <c r="CQ1338" s="32"/>
      <c r="CR1338" s="32"/>
      <c r="CS1338" s="32"/>
      <c r="CT1338" s="32"/>
      <c r="CU1338" s="32"/>
      <c r="CV1338" s="32"/>
      <c r="CW1338" s="32"/>
    </row>
    <row r="1339" spans="15:101" s="26" customFormat="1" x14ac:dyDescent="0.3">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c r="AZ1339" s="32"/>
      <c r="BA1339" s="32"/>
      <c r="BB1339" s="32"/>
      <c r="BC1339" s="32"/>
      <c r="BD1339" s="32"/>
      <c r="BE1339" s="32"/>
      <c r="BF1339" s="32"/>
      <c r="BG1339" s="32"/>
      <c r="BH1339" s="32"/>
      <c r="BI1339" s="32"/>
      <c r="BJ1339" s="32"/>
      <c r="BK1339" s="32"/>
      <c r="BL1339" s="32"/>
      <c r="BM1339" s="32"/>
      <c r="BN1339" s="32"/>
      <c r="BO1339" s="32"/>
      <c r="BP1339" s="32"/>
      <c r="BQ1339" s="32"/>
      <c r="BR1339" s="32"/>
      <c r="BS1339" s="32"/>
      <c r="BT1339" s="32"/>
      <c r="BU1339" s="32"/>
      <c r="BV1339" s="32"/>
      <c r="BW1339" s="32"/>
      <c r="BX1339" s="32"/>
      <c r="BY1339" s="32"/>
      <c r="BZ1339" s="32"/>
      <c r="CA1339" s="32"/>
      <c r="CB1339" s="32"/>
      <c r="CC1339" s="32"/>
      <c r="CD1339" s="32"/>
      <c r="CE1339" s="32"/>
      <c r="CF1339" s="32"/>
      <c r="CG1339" s="32"/>
      <c r="CH1339" s="32"/>
      <c r="CI1339" s="32"/>
      <c r="CJ1339" s="32"/>
      <c r="CK1339" s="32"/>
      <c r="CL1339" s="32"/>
      <c r="CM1339" s="32"/>
      <c r="CN1339" s="32"/>
      <c r="CO1339" s="32"/>
      <c r="CP1339" s="32"/>
      <c r="CQ1339" s="32"/>
      <c r="CR1339" s="32"/>
      <c r="CS1339" s="32"/>
      <c r="CT1339" s="32"/>
      <c r="CU1339" s="32"/>
      <c r="CV1339" s="32"/>
      <c r="CW1339" s="32"/>
    </row>
    <row r="1340" spans="15:101" s="26" customFormat="1" x14ac:dyDescent="0.3">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c r="AZ1340" s="32"/>
      <c r="BA1340" s="32"/>
      <c r="BB1340" s="32"/>
      <c r="BC1340" s="32"/>
      <c r="BD1340" s="32"/>
      <c r="BE1340" s="32"/>
      <c r="BF1340" s="32"/>
      <c r="BG1340" s="32"/>
      <c r="BH1340" s="32"/>
      <c r="BI1340" s="32"/>
      <c r="BJ1340" s="32"/>
      <c r="BK1340" s="32"/>
      <c r="BL1340" s="32"/>
      <c r="BM1340" s="32"/>
      <c r="BN1340" s="32"/>
      <c r="BO1340" s="32"/>
      <c r="BP1340" s="32"/>
      <c r="BQ1340" s="32"/>
      <c r="BR1340" s="32"/>
      <c r="BS1340" s="32"/>
      <c r="BT1340" s="32"/>
      <c r="BU1340" s="32"/>
      <c r="BV1340" s="32"/>
      <c r="BW1340" s="32"/>
      <c r="BX1340" s="32"/>
      <c r="BY1340" s="32"/>
      <c r="BZ1340" s="32"/>
      <c r="CA1340" s="32"/>
      <c r="CB1340" s="32"/>
      <c r="CC1340" s="32"/>
      <c r="CD1340" s="32"/>
      <c r="CE1340" s="32"/>
      <c r="CF1340" s="32"/>
      <c r="CG1340" s="32"/>
      <c r="CH1340" s="32"/>
      <c r="CI1340" s="32"/>
      <c r="CJ1340" s="32"/>
      <c r="CK1340" s="32"/>
      <c r="CL1340" s="32"/>
      <c r="CM1340" s="32"/>
      <c r="CN1340" s="32"/>
      <c r="CO1340" s="32"/>
      <c r="CP1340" s="32"/>
      <c r="CQ1340" s="32"/>
      <c r="CR1340" s="32"/>
      <c r="CS1340" s="32"/>
      <c r="CT1340" s="32"/>
      <c r="CU1340" s="32"/>
      <c r="CV1340" s="32"/>
      <c r="CW1340" s="32"/>
    </row>
    <row r="1341" spans="15:101" s="26" customFormat="1" x14ac:dyDescent="0.3">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c r="AZ1341" s="32"/>
      <c r="BA1341" s="32"/>
      <c r="BB1341" s="32"/>
      <c r="BC1341" s="32"/>
      <c r="BD1341" s="32"/>
      <c r="BE1341" s="32"/>
      <c r="BF1341" s="32"/>
      <c r="BG1341" s="32"/>
      <c r="BH1341" s="32"/>
      <c r="BI1341" s="32"/>
      <c r="BJ1341" s="32"/>
      <c r="BK1341" s="32"/>
      <c r="BL1341" s="32"/>
      <c r="BM1341" s="32"/>
      <c r="BN1341" s="32"/>
      <c r="BO1341" s="32"/>
      <c r="BP1341" s="32"/>
      <c r="BQ1341" s="32"/>
      <c r="BR1341" s="32"/>
      <c r="BS1341" s="32"/>
      <c r="BT1341" s="32"/>
      <c r="BU1341" s="32"/>
      <c r="BV1341" s="32"/>
      <c r="BW1341" s="32"/>
      <c r="BX1341" s="32"/>
      <c r="BY1341" s="32"/>
      <c r="BZ1341" s="32"/>
      <c r="CA1341" s="32"/>
      <c r="CB1341" s="32"/>
      <c r="CC1341" s="32"/>
      <c r="CD1341" s="32"/>
      <c r="CE1341" s="32"/>
      <c r="CF1341" s="32"/>
      <c r="CG1341" s="32"/>
      <c r="CH1341" s="32"/>
      <c r="CI1341" s="32"/>
      <c r="CJ1341" s="32"/>
      <c r="CK1341" s="32"/>
      <c r="CL1341" s="32"/>
      <c r="CM1341" s="32"/>
      <c r="CN1341" s="32"/>
      <c r="CO1341" s="32"/>
      <c r="CP1341" s="32"/>
      <c r="CQ1341" s="32"/>
      <c r="CR1341" s="32"/>
      <c r="CS1341" s="32"/>
      <c r="CT1341" s="32"/>
      <c r="CU1341" s="32"/>
      <c r="CV1341" s="32"/>
      <c r="CW1341" s="32"/>
    </row>
    <row r="1342" spans="15:101" s="26" customFormat="1" x14ac:dyDescent="0.3">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c r="AZ1342" s="32"/>
      <c r="BA1342" s="32"/>
      <c r="BB1342" s="32"/>
      <c r="BC1342" s="32"/>
      <c r="BD1342" s="32"/>
      <c r="BE1342" s="32"/>
      <c r="BF1342" s="32"/>
      <c r="BG1342" s="32"/>
      <c r="BH1342" s="32"/>
      <c r="BI1342" s="32"/>
      <c r="BJ1342" s="32"/>
      <c r="BK1342" s="32"/>
      <c r="BL1342" s="32"/>
      <c r="BM1342" s="32"/>
      <c r="BN1342" s="32"/>
      <c r="BO1342" s="32"/>
      <c r="BP1342" s="32"/>
      <c r="BQ1342" s="32"/>
      <c r="BR1342" s="32"/>
      <c r="BS1342" s="32"/>
      <c r="BT1342" s="32"/>
      <c r="BU1342" s="32"/>
      <c r="BV1342" s="32"/>
      <c r="BW1342" s="32"/>
      <c r="BX1342" s="32"/>
      <c r="BY1342" s="32"/>
      <c r="BZ1342" s="32"/>
      <c r="CA1342" s="32"/>
      <c r="CB1342" s="32"/>
      <c r="CC1342" s="32"/>
      <c r="CD1342" s="32"/>
      <c r="CE1342" s="32"/>
      <c r="CF1342" s="32"/>
      <c r="CG1342" s="32"/>
      <c r="CH1342" s="32"/>
      <c r="CI1342" s="32"/>
      <c r="CJ1342" s="32"/>
      <c r="CK1342" s="32"/>
      <c r="CL1342" s="32"/>
      <c r="CM1342" s="32"/>
      <c r="CN1342" s="32"/>
      <c r="CO1342" s="32"/>
      <c r="CP1342" s="32"/>
      <c r="CQ1342" s="32"/>
      <c r="CR1342" s="32"/>
      <c r="CS1342" s="32"/>
      <c r="CT1342" s="32"/>
      <c r="CU1342" s="32"/>
      <c r="CV1342" s="32"/>
      <c r="CW1342" s="32"/>
    </row>
    <row r="1343" spans="15:101" s="26" customFormat="1" x14ac:dyDescent="0.3">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c r="AZ1343" s="32"/>
      <c r="BA1343" s="32"/>
      <c r="BB1343" s="32"/>
      <c r="BC1343" s="32"/>
      <c r="BD1343" s="32"/>
      <c r="BE1343" s="32"/>
      <c r="BF1343" s="32"/>
      <c r="BG1343" s="32"/>
      <c r="BH1343" s="32"/>
      <c r="BI1343" s="32"/>
      <c r="BJ1343" s="32"/>
      <c r="BK1343" s="32"/>
      <c r="BL1343" s="32"/>
      <c r="BM1343" s="32"/>
      <c r="BN1343" s="32"/>
      <c r="BO1343" s="32"/>
      <c r="BP1343" s="32"/>
      <c r="BQ1343" s="32"/>
      <c r="BR1343" s="32"/>
      <c r="BS1343" s="32"/>
      <c r="BT1343" s="32"/>
      <c r="BU1343" s="32"/>
      <c r="BV1343" s="32"/>
      <c r="BW1343" s="32"/>
      <c r="BX1343" s="32"/>
      <c r="BY1343" s="32"/>
      <c r="BZ1343" s="32"/>
      <c r="CA1343" s="32"/>
      <c r="CB1343" s="32"/>
      <c r="CC1343" s="32"/>
      <c r="CD1343" s="32"/>
      <c r="CE1343" s="32"/>
      <c r="CF1343" s="32"/>
      <c r="CG1343" s="32"/>
      <c r="CH1343" s="32"/>
      <c r="CI1343" s="32"/>
      <c r="CJ1343" s="32"/>
      <c r="CK1343" s="32"/>
      <c r="CL1343" s="32"/>
      <c r="CM1343" s="32"/>
      <c r="CN1343" s="32"/>
      <c r="CO1343" s="32"/>
      <c r="CP1343" s="32"/>
      <c r="CQ1343" s="32"/>
      <c r="CR1343" s="32"/>
      <c r="CS1343" s="32"/>
      <c r="CT1343" s="32"/>
      <c r="CU1343" s="32"/>
      <c r="CV1343" s="32"/>
      <c r="CW1343" s="32"/>
    </row>
    <row r="1344" spans="15:101" s="26" customFormat="1" x14ac:dyDescent="0.3">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c r="AZ1344" s="32"/>
      <c r="BA1344" s="32"/>
      <c r="BB1344" s="32"/>
      <c r="BC1344" s="32"/>
      <c r="BD1344" s="32"/>
      <c r="BE1344" s="32"/>
      <c r="BF1344" s="32"/>
      <c r="BG1344" s="32"/>
      <c r="BH1344" s="32"/>
      <c r="BI1344" s="32"/>
      <c r="BJ1344" s="32"/>
      <c r="BK1344" s="32"/>
      <c r="BL1344" s="32"/>
      <c r="BM1344" s="32"/>
      <c r="BN1344" s="32"/>
      <c r="BO1344" s="32"/>
      <c r="BP1344" s="32"/>
      <c r="BQ1344" s="32"/>
      <c r="BR1344" s="32"/>
      <c r="BS1344" s="32"/>
      <c r="BT1344" s="32"/>
      <c r="BU1344" s="32"/>
      <c r="BV1344" s="32"/>
      <c r="BW1344" s="32"/>
      <c r="BX1344" s="32"/>
      <c r="BY1344" s="32"/>
      <c r="BZ1344" s="32"/>
      <c r="CA1344" s="32"/>
      <c r="CB1344" s="32"/>
      <c r="CC1344" s="32"/>
      <c r="CD1344" s="32"/>
      <c r="CE1344" s="32"/>
      <c r="CF1344" s="32"/>
      <c r="CG1344" s="32"/>
      <c r="CH1344" s="32"/>
      <c r="CI1344" s="32"/>
      <c r="CJ1344" s="32"/>
      <c r="CK1344" s="32"/>
      <c r="CL1344" s="32"/>
      <c r="CM1344" s="32"/>
      <c r="CN1344" s="32"/>
      <c r="CO1344" s="32"/>
      <c r="CP1344" s="32"/>
      <c r="CQ1344" s="32"/>
      <c r="CR1344" s="32"/>
      <c r="CS1344" s="32"/>
      <c r="CT1344" s="32"/>
      <c r="CU1344" s="32"/>
      <c r="CV1344" s="32"/>
      <c r="CW1344" s="32"/>
    </row>
    <row r="1345" spans="15:101" s="26" customFormat="1" x14ac:dyDescent="0.3">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c r="AZ1345" s="32"/>
      <c r="BA1345" s="32"/>
      <c r="BB1345" s="32"/>
      <c r="BC1345" s="32"/>
      <c r="BD1345" s="32"/>
      <c r="BE1345" s="32"/>
      <c r="BF1345" s="32"/>
      <c r="BG1345" s="32"/>
      <c r="BH1345" s="32"/>
      <c r="BI1345" s="32"/>
      <c r="BJ1345" s="32"/>
      <c r="BK1345" s="32"/>
      <c r="BL1345" s="32"/>
      <c r="BM1345" s="32"/>
      <c r="BN1345" s="32"/>
      <c r="BO1345" s="32"/>
      <c r="BP1345" s="32"/>
      <c r="BQ1345" s="32"/>
      <c r="BR1345" s="32"/>
      <c r="BS1345" s="32"/>
      <c r="BT1345" s="32"/>
      <c r="BU1345" s="32"/>
      <c r="BV1345" s="32"/>
      <c r="BW1345" s="32"/>
      <c r="BX1345" s="32"/>
      <c r="BY1345" s="32"/>
      <c r="BZ1345" s="32"/>
      <c r="CA1345" s="32"/>
      <c r="CB1345" s="32"/>
      <c r="CC1345" s="32"/>
      <c r="CD1345" s="32"/>
      <c r="CE1345" s="32"/>
      <c r="CF1345" s="32"/>
      <c r="CG1345" s="32"/>
      <c r="CH1345" s="32"/>
      <c r="CI1345" s="32"/>
      <c r="CJ1345" s="32"/>
      <c r="CK1345" s="32"/>
      <c r="CL1345" s="32"/>
      <c r="CM1345" s="32"/>
      <c r="CN1345" s="32"/>
      <c r="CO1345" s="32"/>
      <c r="CP1345" s="32"/>
      <c r="CQ1345" s="32"/>
      <c r="CR1345" s="32"/>
      <c r="CS1345" s="32"/>
      <c r="CT1345" s="32"/>
      <c r="CU1345" s="32"/>
      <c r="CV1345" s="32"/>
      <c r="CW1345" s="32"/>
    </row>
    <row r="1346" spans="15:101" s="26" customFormat="1" x14ac:dyDescent="0.3">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c r="AZ1346" s="32"/>
      <c r="BA1346" s="32"/>
      <c r="BB1346" s="32"/>
      <c r="BC1346" s="32"/>
      <c r="BD1346" s="32"/>
      <c r="BE1346" s="32"/>
      <c r="BF1346" s="32"/>
      <c r="BG1346" s="32"/>
      <c r="BH1346" s="32"/>
      <c r="BI1346" s="32"/>
      <c r="BJ1346" s="32"/>
      <c r="BK1346" s="32"/>
      <c r="BL1346" s="32"/>
      <c r="BM1346" s="32"/>
      <c r="BN1346" s="32"/>
      <c r="BO1346" s="32"/>
      <c r="BP1346" s="32"/>
      <c r="BQ1346" s="32"/>
      <c r="BR1346" s="32"/>
      <c r="BS1346" s="32"/>
      <c r="BT1346" s="32"/>
      <c r="BU1346" s="32"/>
      <c r="BV1346" s="32"/>
      <c r="BW1346" s="32"/>
      <c r="BX1346" s="32"/>
      <c r="BY1346" s="32"/>
      <c r="BZ1346" s="32"/>
      <c r="CA1346" s="32"/>
      <c r="CB1346" s="32"/>
      <c r="CC1346" s="32"/>
      <c r="CD1346" s="32"/>
      <c r="CE1346" s="32"/>
      <c r="CF1346" s="32"/>
      <c r="CG1346" s="32"/>
      <c r="CH1346" s="32"/>
      <c r="CI1346" s="32"/>
      <c r="CJ1346" s="32"/>
      <c r="CK1346" s="32"/>
      <c r="CL1346" s="32"/>
      <c r="CM1346" s="32"/>
      <c r="CN1346" s="32"/>
      <c r="CO1346" s="32"/>
      <c r="CP1346" s="32"/>
      <c r="CQ1346" s="32"/>
      <c r="CR1346" s="32"/>
      <c r="CS1346" s="32"/>
      <c r="CT1346" s="32"/>
      <c r="CU1346" s="32"/>
      <c r="CV1346" s="32"/>
      <c r="CW1346" s="32"/>
    </row>
    <row r="1347" spans="15:101" s="26" customFormat="1" x14ac:dyDescent="0.3">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c r="AZ1347" s="32"/>
      <c r="BA1347" s="32"/>
      <c r="BB1347" s="32"/>
      <c r="BC1347" s="32"/>
      <c r="BD1347" s="32"/>
      <c r="BE1347" s="32"/>
      <c r="BF1347" s="32"/>
      <c r="BG1347" s="32"/>
      <c r="BH1347" s="32"/>
      <c r="BI1347" s="32"/>
      <c r="BJ1347" s="32"/>
      <c r="BK1347" s="32"/>
      <c r="BL1347" s="32"/>
      <c r="BM1347" s="32"/>
      <c r="BN1347" s="32"/>
      <c r="BO1347" s="32"/>
      <c r="BP1347" s="32"/>
      <c r="BQ1347" s="32"/>
      <c r="BR1347" s="32"/>
      <c r="BS1347" s="32"/>
      <c r="BT1347" s="32"/>
      <c r="BU1347" s="32"/>
      <c r="BV1347" s="32"/>
      <c r="BW1347" s="32"/>
      <c r="BX1347" s="32"/>
      <c r="BY1347" s="32"/>
      <c r="BZ1347" s="32"/>
      <c r="CA1347" s="32"/>
      <c r="CB1347" s="32"/>
      <c r="CC1347" s="32"/>
      <c r="CD1347" s="32"/>
      <c r="CE1347" s="32"/>
      <c r="CF1347" s="32"/>
      <c r="CG1347" s="32"/>
      <c r="CH1347" s="32"/>
      <c r="CI1347" s="32"/>
      <c r="CJ1347" s="32"/>
      <c r="CK1347" s="32"/>
      <c r="CL1347" s="32"/>
      <c r="CM1347" s="32"/>
      <c r="CN1347" s="32"/>
      <c r="CO1347" s="32"/>
      <c r="CP1347" s="32"/>
      <c r="CQ1347" s="32"/>
      <c r="CR1347" s="32"/>
      <c r="CS1347" s="32"/>
      <c r="CT1347" s="32"/>
      <c r="CU1347" s="32"/>
      <c r="CV1347" s="32"/>
      <c r="CW1347" s="32"/>
    </row>
    <row r="1348" spans="15:101" s="26" customFormat="1" x14ac:dyDescent="0.3">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c r="AZ1348" s="32"/>
      <c r="BA1348" s="32"/>
      <c r="BB1348" s="32"/>
      <c r="BC1348" s="32"/>
      <c r="BD1348" s="32"/>
      <c r="BE1348" s="32"/>
      <c r="BF1348" s="32"/>
      <c r="BG1348" s="32"/>
      <c r="BH1348" s="32"/>
      <c r="BI1348" s="32"/>
      <c r="BJ1348" s="32"/>
      <c r="BK1348" s="32"/>
      <c r="BL1348" s="32"/>
      <c r="BM1348" s="32"/>
      <c r="BN1348" s="32"/>
      <c r="BO1348" s="32"/>
      <c r="BP1348" s="32"/>
      <c r="BQ1348" s="32"/>
      <c r="BR1348" s="32"/>
      <c r="BS1348" s="32"/>
      <c r="BT1348" s="32"/>
      <c r="BU1348" s="32"/>
      <c r="BV1348" s="32"/>
      <c r="BW1348" s="32"/>
      <c r="BX1348" s="32"/>
      <c r="BY1348" s="32"/>
      <c r="BZ1348" s="32"/>
      <c r="CA1348" s="32"/>
      <c r="CB1348" s="32"/>
      <c r="CC1348" s="32"/>
      <c r="CD1348" s="32"/>
      <c r="CE1348" s="32"/>
      <c r="CF1348" s="32"/>
      <c r="CG1348" s="32"/>
      <c r="CH1348" s="32"/>
      <c r="CI1348" s="32"/>
      <c r="CJ1348" s="32"/>
      <c r="CK1348" s="32"/>
      <c r="CL1348" s="32"/>
      <c r="CM1348" s="32"/>
      <c r="CN1348" s="32"/>
      <c r="CO1348" s="32"/>
      <c r="CP1348" s="32"/>
      <c r="CQ1348" s="32"/>
      <c r="CR1348" s="32"/>
      <c r="CS1348" s="32"/>
      <c r="CT1348" s="32"/>
      <c r="CU1348" s="32"/>
      <c r="CV1348" s="32"/>
      <c r="CW1348" s="32"/>
    </row>
    <row r="1349" spans="15:101" s="26" customFormat="1" x14ac:dyDescent="0.3">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c r="AZ1349" s="32"/>
      <c r="BA1349" s="32"/>
      <c r="BB1349" s="32"/>
      <c r="BC1349" s="32"/>
      <c r="BD1349" s="32"/>
      <c r="BE1349" s="32"/>
      <c r="BF1349" s="32"/>
      <c r="BG1349" s="32"/>
      <c r="BH1349" s="32"/>
      <c r="BI1349" s="32"/>
      <c r="BJ1349" s="32"/>
      <c r="BK1349" s="32"/>
      <c r="BL1349" s="32"/>
      <c r="BM1349" s="32"/>
      <c r="BN1349" s="32"/>
      <c r="BO1349" s="32"/>
      <c r="BP1349" s="32"/>
      <c r="BQ1349" s="32"/>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row>
    <row r="1350" spans="15:101" s="26" customFormat="1" x14ac:dyDescent="0.3">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c r="AZ1350" s="32"/>
      <c r="BA1350" s="32"/>
      <c r="BB1350" s="32"/>
      <c r="BC1350" s="32"/>
      <c r="BD1350" s="32"/>
      <c r="BE1350" s="32"/>
      <c r="BF1350" s="32"/>
      <c r="BG1350" s="32"/>
      <c r="BH1350" s="32"/>
      <c r="BI1350" s="32"/>
      <c r="BJ1350" s="32"/>
      <c r="BK1350" s="32"/>
      <c r="BL1350" s="32"/>
      <c r="BM1350" s="32"/>
      <c r="BN1350" s="32"/>
      <c r="BO1350" s="32"/>
      <c r="BP1350" s="32"/>
      <c r="BQ1350" s="32"/>
      <c r="BR1350" s="32"/>
      <c r="BS1350" s="32"/>
      <c r="BT1350" s="32"/>
      <c r="BU1350" s="32"/>
      <c r="BV1350" s="32"/>
      <c r="BW1350" s="32"/>
      <c r="BX1350" s="32"/>
      <c r="BY1350" s="32"/>
      <c r="BZ1350" s="32"/>
      <c r="CA1350" s="32"/>
      <c r="CB1350" s="32"/>
      <c r="CC1350" s="32"/>
      <c r="CD1350" s="32"/>
      <c r="CE1350" s="32"/>
      <c r="CF1350" s="32"/>
      <c r="CG1350" s="32"/>
      <c r="CH1350" s="32"/>
      <c r="CI1350" s="32"/>
      <c r="CJ1350" s="32"/>
      <c r="CK1350" s="32"/>
      <c r="CL1350" s="32"/>
      <c r="CM1350" s="32"/>
      <c r="CN1350" s="32"/>
      <c r="CO1350" s="32"/>
      <c r="CP1350" s="32"/>
      <c r="CQ1350" s="32"/>
      <c r="CR1350" s="32"/>
      <c r="CS1350" s="32"/>
      <c r="CT1350" s="32"/>
      <c r="CU1350" s="32"/>
      <c r="CV1350" s="32"/>
      <c r="CW1350" s="32"/>
    </row>
    <row r="1351" spans="15:101" s="26" customFormat="1" x14ac:dyDescent="0.3">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c r="AZ1351" s="32"/>
      <c r="BA1351" s="32"/>
      <c r="BB1351" s="32"/>
      <c r="BC1351" s="32"/>
      <c r="BD1351" s="32"/>
      <c r="BE1351" s="32"/>
      <c r="BF1351" s="32"/>
      <c r="BG1351" s="32"/>
      <c r="BH1351" s="32"/>
      <c r="BI1351" s="32"/>
      <c r="BJ1351" s="32"/>
      <c r="BK1351" s="32"/>
      <c r="BL1351" s="32"/>
      <c r="BM1351" s="32"/>
      <c r="BN1351" s="32"/>
      <c r="BO1351" s="32"/>
      <c r="BP1351" s="32"/>
      <c r="BQ1351" s="32"/>
      <c r="BR1351" s="32"/>
      <c r="BS1351" s="32"/>
      <c r="BT1351" s="32"/>
      <c r="BU1351" s="32"/>
      <c r="BV1351" s="32"/>
      <c r="BW1351" s="32"/>
      <c r="BX1351" s="32"/>
      <c r="BY1351" s="32"/>
      <c r="BZ1351" s="32"/>
      <c r="CA1351" s="32"/>
      <c r="CB1351" s="32"/>
      <c r="CC1351" s="32"/>
      <c r="CD1351" s="32"/>
      <c r="CE1351" s="32"/>
      <c r="CF1351" s="32"/>
      <c r="CG1351" s="32"/>
      <c r="CH1351" s="32"/>
      <c r="CI1351" s="32"/>
      <c r="CJ1351" s="32"/>
      <c r="CK1351" s="32"/>
      <c r="CL1351" s="32"/>
      <c r="CM1351" s="32"/>
      <c r="CN1351" s="32"/>
      <c r="CO1351" s="32"/>
      <c r="CP1351" s="32"/>
      <c r="CQ1351" s="32"/>
      <c r="CR1351" s="32"/>
      <c r="CS1351" s="32"/>
      <c r="CT1351" s="32"/>
      <c r="CU1351" s="32"/>
      <c r="CV1351" s="32"/>
      <c r="CW1351" s="32"/>
    </row>
    <row r="1352" spans="15:101" s="26" customFormat="1" x14ac:dyDescent="0.3">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c r="AZ1352" s="32"/>
      <c r="BA1352" s="32"/>
      <c r="BB1352" s="32"/>
      <c r="BC1352" s="32"/>
      <c r="BD1352" s="32"/>
      <c r="BE1352" s="32"/>
      <c r="BF1352" s="32"/>
      <c r="BG1352" s="32"/>
      <c r="BH1352" s="32"/>
      <c r="BI1352" s="32"/>
      <c r="BJ1352" s="32"/>
      <c r="BK1352" s="32"/>
      <c r="BL1352" s="32"/>
      <c r="BM1352" s="32"/>
      <c r="BN1352" s="32"/>
      <c r="BO1352" s="32"/>
      <c r="BP1352" s="32"/>
      <c r="BQ1352" s="32"/>
      <c r="BR1352" s="32"/>
      <c r="BS1352" s="32"/>
      <c r="BT1352" s="32"/>
      <c r="BU1352" s="32"/>
      <c r="BV1352" s="32"/>
      <c r="BW1352" s="32"/>
      <c r="BX1352" s="32"/>
      <c r="BY1352" s="32"/>
      <c r="BZ1352" s="32"/>
      <c r="CA1352" s="32"/>
      <c r="CB1352" s="32"/>
      <c r="CC1352" s="32"/>
      <c r="CD1352" s="32"/>
      <c r="CE1352" s="32"/>
      <c r="CF1352" s="32"/>
      <c r="CG1352" s="32"/>
      <c r="CH1352" s="32"/>
      <c r="CI1352" s="32"/>
      <c r="CJ1352" s="32"/>
      <c r="CK1352" s="32"/>
      <c r="CL1352" s="32"/>
      <c r="CM1352" s="32"/>
      <c r="CN1352" s="32"/>
      <c r="CO1352" s="32"/>
      <c r="CP1352" s="32"/>
      <c r="CQ1352" s="32"/>
      <c r="CR1352" s="32"/>
      <c r="CS1352" s="32"/>
      <c r="CT1352" s="32"/>
      <c r="CU1352" s="32"/>
      <c r="CV1352" s="32"/>
      <c r="CW1352" s="32"/>
    </row>
    <row r="1353" spans="15:101" s="26" customFormat="1" x14ac:dyDescent="0.3">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c r="AZ1353" s="32"/>
      <c r="BA1353" s="32"/>
      <c r="BB1353" s="32"/>
      <c r="BC1353" s="32"/>
      <c r="BD1353" s="32"/>
      <c r="BE1353" s="32"/>
      <c r="BF1353" s="32"/>
      <c r="BG1353" s="32"/>
      <c r="BH1353" s="32"/>
      <c r="BI1353" s="32"/>
      <c r="BJ1353" s="32"/>
      <c r="BK1353" s="32"/>
      <c r="BL1353" s="32"/>
      <c r="BM1353" s="32"/>
      <c r="BN1353" s="32"/>
      <c r="BO1353" s="32"/>
      <c r="BP1353" s="32"/>
      <c r="BQ1353" s="32"/>
      <c r="BR1353" s="32"/>
      <c r="BS1353" s="32"/>
      <c r="BT1353" s="32"/>
      <c r="BU1353" s="32"/>
      <c r="BV1353" s="32"/>
      <c r="BW1353" s="32"/>
      <c r="BX1353" s="32"/>
      <c r="BY1353" s="32"/>
      <c r="BZ1353" s="32"/>
      <c r="CA1353" s="32"/>
      <c r="CB1353" s="32"/>
      <c r="CC1353" s="32"/>
      <c r="CD1353" s="32"/>
      <c r="CE1353" s="32"/>
      <c r="CF1353" s="32"/>
      <c r="CG1353" s="32"/>
      <c r="CH1353" s="32"/>
      <c r="CI1353" s="32"/>
      <c r="CJ1353" s="32"/>
      <c r="CK1353" s="32"/>
      <c r="CL1353" s="32"/>
      <c r="CM1353" s="32"/>
      <c r="CN1353" s="32"/>
      <c r="CO1353" s="32"/>
      <c r="CP1353" s="32"/>
      <c r="CQ1353" s="32"/>
      <c r="CR1353" s="32"/>
      <c r="CS1353" s="32"/>
      <c r="CT1353" s="32"/>
      <c r="CU1353" s="32"/>
      <c r="CV1353" s="32"/>
      <c r="CW1353" s="32"/>
    </row>
    <row r="1354" spans="15:101" s="26" customFormat="1" x14ac:dyDescent="0.3">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c r="AZ1354" s="32"/>
      <c r="BA1354" s="32"/>
      <c r="BB1354" s="32"/>
      <c r="BC1354" s="32"/>
      <c r="BD1354" s="32"/>
      <c r="BE1354" s="32"/>
      <c r="BF1354" s="32"/>
      <c r="BG1354" s="32"/>
      <c r="BH1354" s="32"/>
      <c r="BI1354" s="32"/>
      <c r="BJ1354" s="32"/>
      <c r="BK1354" s="32"/>
      <c r="BL1354" s="32"/>
      <c r="BM1354" s="32"/>
      <c r="BN1354" s="32"/>
      <c r="BO1354" s="32"/>
      <c r="BP1354" s="32"/>
      <c r="BQ1354" s="32"/>
      <c r="BR1354" s="32"/>
      <c r="BS1354" s="32"/>
      <c r="BT1354" s="32"/>
      <c r="BU1354" s="32"/>
      <c r="BV1354" s="32"/>
      <c r="BW1354" s="32"/>
      <c r="BX1354" s="32"/>
      <c r="BY1354" s="32"/>
      <c r="BZ1354" s="32"/>
      <c r="CA1354" s="32"/>
      <c r="CB1354" s="32"/>
      <c r="CC1354" s="32"/>
      <c r="CD1354" s="32"/>
      <c r="CE1354" s="32"/>
      <c r="CF1354" s="32"/>
      <c r="CG1354" s="32"/>
      <c r="CH1354" s="32"/>
      <c r="CI1354" s="32"/>
      <c r="CJ1354" s="32"/>
      <c r="CK1354" s="32"/>
      <c r="CL1354" s="32"/>
      <c r="CM1354" s="32"/>
      <c r="CN1354" s="32"/>
      <c r="CO1354" s="32"/>
      <c r="CP1354" s="32"/>
      <c r="CQ1354" s="32"/>
      <c r="CR1354" s="32"/>
      <c r="CS1354" s="32"/>
      <c r="CT1354" s="32"/>
      <c r="CU1354" s="32"/>
      <c r="CV1354" s="32"/>
      <c r="CW1354" s="32"/>
    </row>
    <row r="1355" spans="15:101" s="26" customFormat="1" x14ac:dyDescent="0.3">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c r="AZ1355" s="32"/>
      <c r="BA1355" s="32"/>
      <c r="BB1355" s="32"/>
      <c r="BC1355" s="32"/>
      <c r="BD1355" s="32"/>
      <c r="BE1355" s="32"/>
      <c r="BF1355" s="32"/>
      <c r="BG1355" s="32"/>
      <c r="BH1355" s="32"/>
      <c r="BI1355" s="32"/>
      <c r="BJ1355" s="32"/>
      <c r="BK1355" s="32"/>
      <c r="BL1355" s="32"/>
      <c r="BM1355" s="32"/>
      <c r="BN1355" s="32"/>
      <c r="BO1355" s="32"/>
      <c r="BP1355" s="32"/>
      <c r="BQ1355" s="32"/>
      <c r="BR1355" s="32"/>
      <c r="BS1355" s="32"/>
      <c r="BT1355" s="32"/>
      <c r="BU1355" s="32"/>
      <c r="BV1355" s="32"/>
      <c r="BW1355" s="32"/>
      <c r="BX1355" s="32"/>
      <c r="BY1355" s="32"/>
      <c r="BZ1355" s="32"/>
      <c r="CA1355" s="32"/>
      <c r="CB1355" s="32"/>
      <c r="CC1355" s="32"/>
      <c r="CD1355" s="32"/>
      <c r="CE1355" s="32"/>
      <c r="CF1355" s="32"/>
      <c r="CG1355" s="32"/>
      <c r="CH1355" s="32"/>
      <c r="CI1355" s="32"/>
      <c r="CJ1355" s="32"/>
      <c r="CK1355" s="32"/>
      <c r="CL1355" s="32"/>
      <c r="CM1355" s="32"/>
      <c r="CN1355" s="32"/>
      <c r="CO1355" s="32"/>
      <c r="CP1355" s="32"/>
      <c r="CQ1355" s="32"/>
      <c r="CR1355" s="32"/>
      <c r="CS1355" s="32"/>
      <c r="CT1355" s="32"/>
      <c r="CU1355" s="32"/>
      <c r="CV1355" s="32"/>
      <c r="CW1355" s="32"/>
    </row>
    <row r="1356" spans="15:101" s="26" customFormat="1" x14ac:dyDescent="0.3">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c r="AZ1356" s="32"/>
      <c r="BA1356" s="32"/>
      <c r="BB1356" s="32"/>
      <c r="BC1356" s="32"/>
      <c r="BD1356" s="32"/>
      <c r="BE1356" s="32"/>
      <c r="BF1356" s="32"/>
      <c r="BG1356" s="32"/>
      <c r="BH1356" s="32"/>
      <c r="BI1356" s="32"/>
      <c r="BJ1356" s="32"/>
      <c r="BK1356" s="32"/>
      <c r="BL1356" s="32"/>
      <c r="BM1356" s="32"/>
      <c r="BN1356" s="32"/>
      <c r="BO1356" s="32"/>
      <c r="BP1356" s="32"/>
      <c r="BQ1356" s="32"/>
      <c r="BR1356" s="32"/>
      <c r="BS1356" s="32"/>
      <c r="BT1356" s="32"/>
      <c r="BU1356" s="32"/>
      <c r="BV1356" s="32"/>
      <c r="BW1356" s="32"/>
      <c r="BX1356" s="32"/>
      <c r="BY1356" s="32"/>
      <c r="BZ1356" s="32"/>
      <c r="CA1356" s="32"/>
      <c r="CB1356" s="32"/>
      <c r="CC1356" s="32"/>
      <c r="CD1356" s="32"/>
      <c r="CE1356" s="32"/>
      <c r="CF1356" s="32"/>
      <c r="CG1356" s="32"/>
      <c r="CH1356" s="32"/>
      <c r="CI1356" s="32"/>
      <c r="CJ1356" s="32"/>
      <c r="CK1356" s="32"/>
      <c r="CL1356" s="32"/>
      <c r="CM1356" s="32"/>
      <c r="CN1356" s="32"/>
      <c r="CO1356" s="32"/>
      <c r="CP1356" s="32"/>
      <c r="CQ1356" s="32"/>
      <c r="CR1356" s="32"/>
      <c r="CS1356" s="32"/>
      <c r="CT1356" s="32"/>
      <c r="CU1356" s="32"/>
      <c r="CV1356" s="32"/>
      <c r="CW1356" s="32"/>
    </row>
    <row r="1357" spans="15:101" s="26" customFormat="1" x14ac:dyDescent="0.3">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c r="AZ1357" s="32"/>
      <c r="BA1357" s="32"/>
      <c r="BB1357" s="32"/>
      <c r="BC1357" s="32"/>
      <c r="BD1357" s="32"/>
      <c r="BE1357" s="32"/>
      <c r="BF1357" s="32"/>
      <c r="BG1357" s="32"/>
      <c r="BH1357" s="32"/>
      <c r="BI1357" s="32"/>
      <c r="BJ1357" s="32"/>
      <c r="BK1357" s="32"/>
      <c r="BL1357" s="32"/>
      <c r="BM1357" s="32"/>
      <c r="BN1357" s="32"/>
      <c r="BO1357" s="32"/>
      <c r="BP1357" s="32"/>
      <c r="BQ1357" s="32"/>
      <c r="BR1357" s="32"/>
      <c r="BS1357" s="32"/>
      <c r="BT1357" s="32"/>
      <c r="BU1357" s="32"/>
      <c r="BV1357" s="32"/>
      <c r="BW1357" s="32"/>
      <c r="BX1357" s="32"/>
      <c r="BY1357" s="32"/>
      <c r="BZ1357" s="32"/>
      <c r="CA1357" s="32"/>
      <c r="CB1357" s="32"/>
      <c r="CC1357" s="32"/>
      <c r="CD1357" s="32"/>
      <c r="CE1357" s="32"/>
      <c r="CF1357" s="32"/>
      <c r="CG1357" s="32"/>
      <c r="CH1357" s="32"/>
      <c r="CI1357" s="32"/>
      <c r="CJ1357" s="32"/>
      <c r="CK1357" s="32"/>
      <c r="CL1357" s="32"/>
      <c r="CM1357" s="32"/>
      <c r="CN1357" s="32"/>
      <c r="CO1357" s="32"/>
      <c r="CP1357" s="32"/>
      <c r="CQ1357" s="32"/>
      <c r="CR1357" s="32"/>
      <c r="CS1357" s="32"/>
      <c r="CT1357" s="32"/>
      <c r="CU1357" s="32"/>
      <c r="CV1357" s="32"/>
      <c r="CW1357" s="32"/>
    </row>
    <row r="1358" spans="15:101" s="26" customFormat="1" x14ac:dyDescent="0.3">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c r="AZ1358" s="32"/>
      <c r="BA1358" s="32"/>
      <c r="BB1358" s="32"/>
      <c r="BC1358" s="32"/>
      <c r="BD1358" s="32"/>
      <c r="BE1358" s="32"/>
      <c r="BF1358" s="32"/>
      <c r="BG1358" s="32"/>
      <c r="BH1358" s="32"/>
      <c r="BI1358" s="32"/>
      <c r="BJ1358" s="32"/>
      <c r="BK1358" s="32"/>
      <c r="BL1358" s="32"/>
      <c r="BM1358" s="32"/>
      <c r="BN1358" s="32"/>
      <c r="BO1358" s="32"/>
      <c r="BP1358" s="32"/>
      <c r="BQ1358" s="32"/>
      <c r="BR1358" s="32"/>
      <c r="BS1358" s="32"/>
      <c r="BT1358" s="32"/>
      <c r="BU1358" s="32"/>
      <c r="BV1358" s="32"/>
      <c r="BW1358" s="32"/>
      <c r="BX1358" s="32"/>
      <c r="BY1358" s="32"/>
      <c r="BZ1358" s="32"/>
      <c r="CA1358" s="32"/>
      <c r="CB1358" s="32"/>
      <c r="CC1358" s="32"/>
      <c r="CD1358" s="32"/>
      <c r="CE1358" s="32"/>
      <c r="CF1358" s="32"/>
      <c r="CG1358" s="32"/>
      <c r="CH1358" s="32"/>
      <c r="CI1358" s="32"/>
      <c r="CJ1358" s="32"/>
      <c r="CK1358" s="32"/>
      <c r="CL1358" s="32"/>
      <c r="CM1358" s="32"/>
      <c r="CN1358" s="32"/>
      <c r="CO1358" s="32"/>
      <c r="CP1358" s="32"/>
      <c r="CQ1358" s="32"/>
      <c r="CR1358" s="32"/>
      <c r="CS1358" s="32"/>
      <c r="CT1358" s="32"/>
      <c r="CU1358" s="32"/>
      <c r="CV1358" s="32"/>
      <c r="CW1358" s="32"/>
    </row>
    <row r="1359" spans="15:101" s="26" customFormat="1" x14ac:dyDescent="0.3">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c r="AZ1359" s="32"/>
      <c r="BA1359" s="32"/>
      <c r="BB1359" s="32"/>
      <c r="BC1359" s="32"/>
      <c r="BD1359" s="32"/>
      <c r="BE1359" s="32"/>
      <c r="BF1359" s="32"/>
      <c r="BG1359" s="32"/>
      <c r="BH1359" s="32"/>
      <c r="BI1359" s="32"/>
      <c r="BJ1359" s="32"/>
      <c r="BK1359" s="32"/>
      <c r="BL1359" s="32"/>
      <c r="BM1359" s="32"/>
      <c r="BN1359" s="32"/>
      <c r="BO1359" s="32"/>
      <c r="BP1359" s="32"/>
      <c r="BQ1359" s="32"/>
      <c r="BR1359" s="32"/>
      <c r="BS1359" s="32"/>
      <c r="BT1359" s="32"/>
      <c r="BU1359" s="32"/>
      <c r="BV1359" s="32"/>
      <c r="BW1359" s="32"/>
      <c r="BX1359" s="32"/>
      <c r="BY1359" s="32"/>
      <c r="BZ1359" s="32"/>
      <c r="CA1359" s="32"/>
      <c r="CB1359" s="32"/>
      <c r="CC1359" s="32"/>
      <c r="CD1359" s="32"/>
      <c r="CE1359" s="32"/>
      <c r="CF1359" s="32"/>
      <c r="CG1359" s="32"/>
      <c r="CH1359" s="32"/>
      <c r="CI1359" s="32"/>
      <c r="CJ1359" s="32"/>
      <c r="CK1359" s="32"/>
      <c r="CL1359" s="32"/>
      <c r="CM1359" s="32"/>
      <c r="CN1359" s="32"/>
      <c r="CO1359" s="32"/>
      <c r="CP1359" s="32"/>
      <c r="CQ1359" s="32"/>
      <c r="CR1359" s="32"/>
      <c r="CS1359" s="32"/>
      <c r="CT1359" s="32"/>
      <c r="CU1359" s="32"/>
      <c r="CV1359" s="32"/>
      <c r="CW1359" s="32"/>
    </row>
    <row r="1360" spans="15:101" s="26" customFormat="1" x14ac:dyDescent="0.3">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c r="AZ1360" s="32"/>
      <c r="BA1360" s="32"/>
      <c r="BB1360" s="32"/>
      <c r="BC1360" s="32"/>
      <c r="BD1360" s="32"/>
      <c r="BE1360" s="32"/>
      <c r="BF1360" s="32"/>
      <c r="BG1360" s="32"/>
      <c r="BH1360" s="32"/>
      <c r="BI1360" s="32"/>
      <c r="BJ1360" s="32"/>
      <c r="BK1360" s="32"/>
      <c r="BL1360" s="32"/>
      <c r="BM1360" s="32"/>
      <c r="BN1360" s="32"/>
      <c r="BO1360" s="32"/>
      <c r="BP1360" s="32"/>
      <c r="BQ1360" s="32"/>
      <c r="BR1360" s="32"/>
      <c r="BS1360" s="32"/>
      <c r="BT1360" s="32"/>
      <c r="BU1360" s="32"/>
      <c r="BV1360" s="32"/>
      <c r="BW1360" s="32"/>
      <c r="BX1360" s="32"/>
      <c r="BY1360" s="32"/>
      <c r="BZ1360" s="32"/>
      <c r="CA1360" s="32"/>
      <c r="CB1360" s="32"/>
      <c r="CC1360" s="32"/>
      <c r="CD1360" s="32"/>
      <c r="CE1360" s="32"/>
      <c r="CF1360" s="32"/>
      <c r="CG1360" s="32"/>
      <c r="CH1360" s="32"/>
      <c r="CI1360" s="32"/>
      <c r="CJ1360" s="32"/>
      <c r="CK1360" s="32"/>
      <c r="CL1360" s="32"/>
      <c r="CM1360" s="32"/>
      <c r="CN1360" s="32"/>
      <c r="CO1360" s="32"/>
      <c r="CP1360" s="32"/>
      <c r="CQ1360" s="32"/>
      <c r="CR1360" s="32"/>
      <c r="CS1360" s="32"/>
      <c r="CT1360" s="32"/>
      <c r="CU1360" s="32"/>
      <c r="CV1360" s="32"/>
      <c r="CW1360" s="32"/>
    </row>
    <row r="1361" spans="15:101" s="26" customFormat="1" x14ac:dyDescent="0.3">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c r="AZ1361" s="32"/>
      <c r="BA1361" s="32"/>
      <c r="BB1361" s="32"/>
      <c r="BC1361" s="32"/>
      <c r="BD1361" s="32"/>
      <c r="BE1361" s="32"/>
      <c r="BF1361" s="32"/>
      <c r="BG1361" s="32"/>
      <c r="BH1361" s="32"/>
      <c r="BI1361" s="32"/>
      <c r="BJ1361" s="32"/>
      <c r="BK1361" s="32"/>
      <c r="BL1361" s="32"/>
      <c r="BM1361" s="32"/>
      <c r="BN1361" s="32"/>
      <c r="BO1361" s="32"/>
      <c r="BP1361" s="32"/>
      <c r="BQ1361" s="32"/>
      <c r="BR1361" s="32"/>
      <c r="BS1361" s="32"/>
      <c r="BT1361" s="32"/>
      <c r="BU1361" s="32"/>
      <c r="BV1361" s="32"/>
      <c r="BW1361" s="32"/>
      <c r="BX1361" s="32"/>
      <c r="BY1361" s="32"/>
      <c r="BZ1361" s="32"/>
      <c r="CA1361" s="32"/>
      <c r="CB1361" s="32"/>
      <c r="CC1361" s="32"/>
      <c r="CD1361" s="32"/>
      <c r="CE1361" s="32"/>
      <c r="CF1361" s="32"/>
      <c r="CG1361" s="32"/>
      <c r="CH1361" s="32"/>
      <c r="CI1361" s="32"/>
      <c r="CJ1361" s="32"/>
      <c r="CK1361" s="32"/>
      <c r="CL1361" s="32"/>
      <c r="CM1361" s="32"/>
      <c r="CN1361" s="32"/>
      <c r="CO1361" s="32"/>
      <c r="CP1361" s="32"/>
      <c r="CQ1361" s="32"/>
      <c r="CR1361" s="32"/>
      <c r="CS1361" s="32"/>
      <c r="CT1361" s="32"/>
      <c r="CU1361" s="32"/>
      <c r="CV1361" s="32"/>
      <c r="CW1361" s="32"/>
    </row>
    <row r="1362" spans="15:101" s="26" customFormat="1" x14ac:dyDescent="0.3">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c r="AZ1362" s="32"/>
      <c r="BA1362" s="32"/>
      <c r="BB1362" s="32"/>
      <c r="BC1362" s="32"/>
      <c r="BD1362" s="32"/>
      <c r="BE1362" s="32"/>
      <c r="BF1362" s="32"/>
      <c r="BG1362" s="32"/>
      <c r="BH1362" s="32"/>
      <c r="BI1362" s="32"/>
      <c r="BJ1362" s="32"/>
      <c r="BK1362" s="32"/>
      <c r="BL1362" s="32"/>
      <c r="BM1362" s="32"/>
      <c r="BN1362" s="32"/>
      <c r="BO1362" s="32"/>
      <c r="BP1362" s="32"/>
      <c r="BQ1362" s="32"/>
      <c r="BR1362" s="32"/>
      <c r="BS1362" s="32"/>
      <c r="BT1362" s="32"/>
      <c r="BU1362" s="32"/>
      <c r="BV1362" s="32"/>
      <c r="BW1362" s="32"/>
      <c r="BX1362" s="32"/>
      <c r="BY1362" s="32"/>
      <c r="BZ1362" s="32"/>
      <c r="CA1362" s="32"/>
      <c r="CB1362" s="32"/>
      <c r="CC1362" s="32"/>
      <c r="CD1362" s="32"/>
      <c r="CE1362" s="32"/>
      <c r="CF1362" s="32"/>
      <c r="CG1362" s="32"/>
      <c r="CH1362" s="32"/>
      <c r="CI1362" s="32"/>
      <c r="CJ1362" s="32"/>
      <c r="CK1362" s="32"/>
      <c r="CL1362" s="32"/>
      <c r="CM1362" s="32"/>
      <c r="CN1362" s="32"/>
      <c r="CO1362" s="32"/>
      <c r="CP1362" s="32"/>
      <c r="CQ1362" s="32"/>
      <c r="CR1362" s="32"/>
      <c r="CS1362" s="32"/>
      <c r="CT1362" s="32"/>
      <c r="CU1362" s="32"/>
      <c r="CV1362" s="32"/>
      <c r="CW1362" s="32"/>
    </row>
    <row r="1363" spans="15:101" s="26" customFormat="1" x14ac:dyDescent="0.3">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c r="AZ1363" s="32"/>
      <c r="BA1363" s="32"/>
      <c r="BB1363" s="32"/>
      <c r="BC1363" s="32"/>
      <c r="BD1363" s="32"/>
      <c r="BE1363" s="32"/>
      <c r="BF1363" s="32"/>
      <c r="BG1363" s="32"/>
      <c r="BH1363" s="32"/>
      <c r="BI1363" s="32"/>
      <c r="BJ1363" s="32"/>
      <c r="BK1363" s="32"/>
      <c r="BL1363" s="32"/>
      <c r="BM1363" s="32"/>
      <c r="BN1363" s="32"/>
      <c r="BO1363" s="32"/>
      <c r="BP1363" s="32"/>
      <c r="BQ1363" s="32"/>
      <c r="BR1363" s="32"/>
      <c r="BS1363" s="32"/>
      <c r="BT1363" s="32"/>
      <c r="BU1363" s="32"/>
      <c r="BV1363" s="32"/>
      <c r="BW1363" s="32"/>
      <c r="BX1363" s="32"/>
      <c r="BY1363" s="32"/>
      <c r="BZ1363" s="32"/>
      <c r="CA1363" s="32"/>
      <c r="CB1363" s="32"/>
      <c r="CC1363" s="32"/>
      <c r="CD1363" s="32"/>
      <c r="CE1363" s="32"/>
      <c r="CF1363" s="32"/>
      <c r="CG1363" s="32"/>
      <c r="CH1363" s="32"/>
      <c r="CI1363" s="32"/>
      <c r="CJ1363" s="32"/>
      <c r="CK1363" s="32"/>
      <c r="CL1363" s="32"/>
      <c r="CM1363" s="32"/>
      <c r="CN1363" s="32"/>
      <c r="CO1363" s="32"/>
      <c r="CP1363" s="32"/>
      <c r="CQ1363" s="32"/>
      <c r="CR1363" s="32"/>
      <c r="CS1363" s="32"/>
      <c r="CT1363" s="32"/>
      <c r="CU1363" s="32"/>
      <c r="CV1363" s="32"/>
      <c r="CW1363" s="32"/>
    </row>
    <row r="1364" spans="15:101" s="26" customFormat="1" x14ac:dyDescent="0.3">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c r="AZ1364" s="32"/>
      <c r="BA1364" s="32"/>
      <c r="BB1364" s="32"/>
      <c r="BC1364" s="32"/>
      <c r="BD1364" s="32"/>
      <c r="BE1364" s="32"/>
      <c r="BF1364" s="32"/>
      <c r="BG1364" s="32"/>
      <c r="BH1364" s="32"/>
      <c r="BI1364" s="32"/>
      <c r="BJ1364" s="32"/>
      <c r="BK1364" s="32"/>
      <c r="BL1364" s="32"/>
      <c r="BM1364" s="32"/>
      <c r="BN1364" s="32"/>
      <c r="BO1364" s="32"/>
      <c r="BP1364" s="32"/>
      <c r="BQ1364" s="32"/>
      <c r="BR1364" s="32"/>
      <c r="BS1364" s="32"/>
      <c r="BT1364" s="32"/>
      <c r="BU1364" s="32"/>
      <c r="BV1364" s="32"/>
      <c r="BW1364" s="32"/>
      <c r="BX1364" s="32"/>
      <c r="BY1364" s="32"/>
      <c r="BZ1364" s="32"/>
      <c r="CA1364" s="32"/>
      <c r="CB1364" s="32"/>
      <c r="CC1364" s="32"/>
      <c r="CD1364" s="32"/>
      <c r="CE1364" s="32"/>
      <c r="CF1364" s="32"/>
      <c r="CG1364" s="32"/>
      <c r="CH1364" s="32"/>
      <c r="CI1364" s="32"/>
      <c r="CJ1364" s="32"/>
      <c r="CK1364" s="32"/>
      <c r="CL1364" s="32"/>
      <c r="CM1364" s="32"/>
      <c r="CN1364" s="32"/>
      <c r="CO1364" s="32"/>
      <c r="CP1364" s="32"/>
      <c r="CQ1364" s="32"/>
      <c r="CR1364" s="32"/>
      <c r="CS1364" s="32"/>
      <c r="CT1364" s="32"/>
      <c r="CU1364" s="32"/>
      <c r="CV1364" s="32"/>
      <c r="CW1364" s="32"/>
    </row>
    <row r="1365" spans="15:101" s="26" customFormat="1" x14ac:dyDescent="0.3">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c r="AZ1365" s="32"/>
      <c r="BA1365" s="32"/>
      <c r="BB1365" s="32"/>
      <c r="BC1365" s="32"/>
      <c r="BD1365" s="32"/>
      <c r="BE1365" s="32"/>
      <c r="BF1365" s="32"/>
      <c r="BG1365" s="32"/>
      <c r="BH1365" s="32"/>
      <c r="BI1365" s="32"/>
      <c r="BJ1365" s="32"/>
      <c r="BK1365" s="32"/>
      <c r="BL1365" s="32"/>
      <c r="BM1365" s="32"/>
      <c r="BN1365" s="32"/>
      <c r="BO1365" s="32"/>
      <c r="BP1365" s="32"/>
      <c r="BQ1365" s="32"/>
      <c r="BR1365" s="32"/>
      <c r="BS1365" s="32"/>
      <c r="BT1365" s="32"/>
      <c r="BU1365" s="32"/>
      <c r="BV1365" s="32"/>
      <c r="BW1365" s="32"/>
      <c r="BX1365" s="32"/>
      <c r="BY1365" s="32"/>
      <c r="BZ1365" s="32"/>
      <c r="CA1365" s="32"/>
      <c r="CB1365" s="32"/>
      <c r="CC1365" s="32"/>
      <c r="CD1365" s="32"/>
      <c r="CE1365" s="32"/>
      <c r="CF1365" s="32"/>
      <c r="CG1365" s="32"/>
      <c r="CH1365" s="32"/>
      <c r="CI1365" s="32"/>
      <c r="CJ1365" s="32"/>
      <c r="CK1365" s="32"/>
      <c r="CL1365" s="32"/>
      <c r="CM1365" s="32"/>
      <c r="CN1365" s="32"/>
      <c r="CO1365" s="32"/>
      <c r="CP1365" s="32"/>
      <c r="CQ1365" s="32"/>
      <c r="CR1365" s="32"/>
      <c r="CS1365" s="32"/>
      <c r="CT1365" s="32"/>
      <c r="CU1365" s="32"/>
      <c r="CV1365" s="32"/>
      <c r="CW1365" s="32"/>
    </row>
    <row r="1366" spans="15:101" s="26" customFormat="1" x14ac:dyDescent="0.3">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c r="AZ1366" s="32"/>
      <c r="BA1366" s="32"/>
      <c r="BB1366" s="32"/>
      <c r="BC1366" s="32"/>
      <c r="BD1366" s="32"/>
      <c r="BE1366" s="32"/>
      <c r="BF1366" s="32"/>
      <c r="BG1366" s="32"/>
      <c r="BH1366" s="32"/>
      <c r="BI1366" s="32"/>
      <c r="BJ1366" s="32"/>
      <c r="BK1366" s="32"/>
      <c r="BL1366" s="32"/>
      <c r="BM1366" s="32"/>
      <c r="BN1366" s="32"/>
      <c r="BO1366" s="32"/>
      <c r="BP1366" s="32"/>
      <c r="BQ1366" s="32"/>
      <c r="BR1366" s="32"/>
      <c r="BS1366" s="32"/>
      <c r="BT1366" s="32"/>
      <c r="BU1366" s="32"/>
      <c r="BV1366" s="32"/>
      <c r="BW1366" s="32"/>
      <c r="BX1366" s="32"/>
      <c r="BY1366" s="32"/>
      <c r="BZ1366" s="32"/>
      <c r="CA1366" s="32"/>
      <c r="CB1366" s="32"/>
      <c r="CC1366" s="32"/>
      <c r="CD1366" s="32"/>
      <c r="CE1366" s="32"/>
      <c r="CF1366" s="32"/>
      <c r="CG1366" s="32"/>
      <c r="CH1366" s="32"/>
      <c r="CI1366" s="32"/>
      <c r="CJ1366" s="32"/>
      <c r="CK1366" s="32"/>
      <c r="CL1366" s="32"/>
      <c r="CM1366" s="32"/>
      <c r="CN1366" s="32"/>
      <c r="CO1366" s="32"/>
      <c r="CP1366" s="32"/>
      <c r="CQ1366" s="32"/>
      <c r="CR1366" s="32"/>
      <c r="CS1366" s="32"/>
      <c r="CT1366" s="32"/>
      <c r="CU1366" s="32"/>
      <c r="CV1366" s="32"/>
      <c r="CW1366" s="32"/>
    </row>
    <row r="1367" spans="15:101" s="26" customFormat="1" x14ac:dyDescent="0.3">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c r="AZ1367" s="32"/>
      <c r="BA1367" s="32"/>
      <c r="BB1367" s="32"/>
      <c r="BC1367" s="32"/>
      <c r="BD1367" s="32"/>
      <c r="BE1367" s="32"/>
      <c r="BF1367" s="32"/>
      <c r="BG1367" s="32"/>
      <c r="BH1367" s="32"/>
      <c r="BI1367" s="32"/>
      <c r="BJ1367" s="32"/>
      <c r="BK1367" s="32"/>
      <c r="BL1367" s="32"/>
      <c r="BM1367" s="32"/>
      <c r="BN1367" s="32"/>
      <c r="BO1367" s="32"/>
      <c r="BP1367" s="32"/>
      <c r="BQ1367" s="32"/>
      <c r="BR1367" s="32"/>
      <c r="BS1367" s="32"/>
      <c r="BT1367" s="32"/>
      <c r="BU1367" s="32"/>
      <c r="BV1367" s="32"/>
      <c r="BW1367" s="32"/>
      <c r="BX1367" s="32"/>
      <c r="BY1367" s="32"/>
      <c r="BZ1367" s="32"/>
      <c r="CA1367" s="32"/>
      <c r="CB1367" s="32"/>
      <c r="CC1367" s="32"/>
      <c r="CD1367" s="32"/>
      <c r="CE1367" s="32"/>
      <c r="CF1367" s="32"/>
      <c r="CG1367" s="32"/>
      <c r="CH1367" s="32"/>
      <c r="CI1367" s="32"/>
      <c r="CJ1367" s="32"/>
      <c r="CK1367" s="32"/>
      <c r="CL1367" s="32"/>
      <c r="CM1367" s="32"/>
      <c r="CN1367" s="32"/>
      <c r="CO1367" s="32"/>
      <c r="CP1367" s="32"/>
      <c r="CQ1367" s="32"/>
      <c r="CR1367" s="32"/>
      <c r="CS1367" s="32"/>
      <c r="CT1367" s="32"/>
      <c r="CU1367" s="32"/>
      <c r="CV1367" s="32"/>
      <c r="CW1367" s="32"/>
    </row>
    <row r="1368" spans="15:101" s="26" customFormat="1" x14ac:dyDescent="0.3">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c r="AZ1368" s="32"/>
      <c r="BA1368" s="32"/>
      <c r="BB1368" s="32"/>
      <c r="BC1368" s="32"/>
      <c r="BD1368" s="32"/>
      <c r="BE1368" s="32"/>
      <c r="BF1368" s="32"/>
      <c r="BG1368" s="32"/>
      <c r="BH1368" s="32"/>
      <c r="BI1368" s="32"/>
      <c r="BJ1368" s="32"/>
      <c r="BK1368" s="32"/>
      <c r="BL1368" s="32"/>
      <c r="BM1368" s="32"/>
      <c r="BN1368" s="32"/>
      <c r="BO1368" s="32"/>
      <c r="BP1368" s="32"/>
      <c r="BQ1368" s="32"/>
      <c r="BR1368" s="32"/>
      <c r="BS1368" s="32"/>
      <c r="BT1368" s="32"/>
      <c r="BU1368" s="32"/>
      <c r="BV1368" s="32"/>
      <c r="BW1368" s="32"/>
      <c r="BX1368" s="32"/>
      <c r="BY1368" s="32"/>
      <c r="BZ1368" s="32"/>
      <c r="CA1368" s="32"/>
      <c r="CB1368" s="32"/>
      <c r="CC1368" s="32"/>
      <c r="CD1368" s="32"/>
      <c r="CE1368" s="32"/>
      <c r="CF1368" s="32"/>
      <c r="CG1368" s="32"/>
      <c r="CH1368" s="32"/>
      <c r="CI1368" s="32"/>
      <c r="CJ1368" s="32"/>
      <c r="CK1368" s="32"/>
      <c r="CL1368" s="32"/>
      <c r="CM1368" s="32"/>
      <c r="CN1368" s="32"/>
      <c r="CO1368" s="32"/>
      <c r="CP1368" s="32"/>
      <c r="CQ1368" s="32"/>
      <c r="CR1368" s="32"/>
      <c r="CS1368" s="32"/>
      <c r="CT1368" s="32"/>
      <c r="CU1368" s="32"/>
      <c r="CV1368" s="32"/>
      <c r="CW1368" s="32"/>
    </row>
    <row r="1369" spans="15:101" s="26" customFormat="1" x14ac:dyDescent="0.3">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c r="AZ1369" s="32"/>
      <c r="BA1369" s="32"/>
      <c r="BB1369" s="32"/>
      <c r="BC1369" s="32"/>
      <c r="BD1369" s="32"/>
      <c r="BE1369" s="32"/>
      <c r="BF1369" s="32"/>
      <c r="BG1369" s="32"/>
      <c r="BH1369" s="32"/>
      <c r="BI1369" s="32"/>
      <c r="BJ1369" s="32"/>
      <c r="BK1369" s="32"/>
      <c r="BL1369" s="32"/>
      <c r="BM1369" s="32"/>
      <c r="BN1369" s="32"/>
      <c r="BO1369" s="32"/>
      <c r="BP1369" s="32"/>
      <c r="BQ1369" s="32"/>
      <c r="BR1369" s="32"/>
      <c r="BS1369" s="32"/>
      <c r="BT1369" s="32"/>
      <c r="BU1369" s="32"/>
      <c r="BV1369" s="32"/>
      <c r="BW1369" s="32"/>
      <c r="BX1369" s="32"/>
      <c r="BY1369" s="32"/>
      <c r="BZ1369" s="32"/>
      <c r="CA1369" s="32"/>
      <c r="CB1369" s="32"/>
      <c r="CC1369" s="32"/>
      <c r="CD1369" s="32"/>
      <c r="CE1369" s="32"/>
      <c r="CF1369" s="32"/>
      <c r="CG1369" s="32"/>
      <c r="CH1369" s="32"/>
      <c r="CI1369" s="32"/>
      <c r="CJ1369" s="32"/>
      <c r="CK1369" s="32"/>
      <c r="CL1369" s="32"/>
      <c r="CM1369" s="32"/>
      <c r="CN1369" s="32"/>
      <c r="CO1369" s="32"/>
      <c r="CP1369" s="32"/>
      <c r="CQ1369" s="32"/>
      <c r="CR1369" s="32"/>
      <c r="CS1369" s="32"/>
      <c r="CT1369" s="32"/>
      <c r="CU1369" s="32"/>
      <c r="CV1369" s="32"/>
      <c r="CW1369" s="32"/>
    </row>
    <row r="1370" spans="15:101" s="26" customFormat="1" x14ac:dyDescent="0.3">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c r="AZ1370" s="32"/>
      <c r="BA1370" s="32"/>
      <c r="BB1370" s="32"/>
      <c r="BC1370" s="32"/>
      <c r="BD1370" s="32"/>
      <c r="BE1370" s="32"/>
      <c r="BF1370" s="32"/>
      <c r="BG1370" s="32"/>
      <c r="BH1370" s="32"/>
      <c r="BI1370" s="32"/>
      <c r="BJ1370" s="32"/>
      <c r="BK1370" s="32"/>
      <c r="BL1370" s="32"/>
      <c r="BM1370" s="32"/>
      <c r="BN1370" s="32"/>
      <c r="BO1370" s="32"/>
      <c r="BP1370" s="32"/>
      <c r="BQ1370" s="32"/>
      <c r="BR1370" s="32"/>
      <c r="BS1370" s="32"/>
      <c r="BT1370" s="32"/>
      <c r="BU1370" s="32"/>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row>
    <row r="1371" spans="15:101" s="26" customFormat="1" x14ac:dyDescent="0.3">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c r="AZ1371" s="32"/>
      <c r="BA1371" s="32"/>
      <c r="BB1371" s="32"/>
      <c r="BC1371" s="32"/>
      <c r="BD1371" s="32"/>
      <c r="BE1371" s="32"/>
      <c r="BF1371" s="32"/>
      <c r="BG1371" s="32"/>
      <c r="BH1371" s="32"/>
      <c r="BI1371" s="32"/>
      <c r="BJ1371" s="32"/>
      <c r="BK1371" s="32"/>
      <c r="BL1371" s="32"/>
      <c r="BM1371" s="32"/>
      <c r="BN1371" s="32"/>
      <c r="BO1371" s="32"/>
      <c r="BP1371" s="32"/>
      <c r="BQ1371" s="32"/>
      <c r="BR1371" s="32"/>
      <c r="BS1371" s="32"/>
      <c r="BT1371" s="32"/>
      <c r="BU1371" s="32"/>
      <c r="BV1371" s="32"/>
      <c r="BW1371" s="32"/>
      <c r="BX1371" s="32"/>
      <c r="BY1371" s="32"/>
      <c r="BZ1371" s="32"/>
      <c r="CA1371" s="32"/>
      <c r="CB1371" s="32"/>
      <c r="CC1371" s="32"/>
      <c r="CD1371" s="32"/>
      <c r="CE1371" s="32"/>
      <c r="CF1371" s="32"/>
      <c r="CG1371" s="32"/>
      <c r="CH1371" s="32"/>
      <c r="CI1371" s="32"/>
      <c r="CJ1371" s="32"/>
      <c r="CK1371" s="32"/>
      <c r="CL1371" s="32"/>
      <c r="CM1371" s="32"/>
      <c r="CN1371" s="32"/>
      <c r="CO1371" s="32"/>
      <c r="CP1371" s="32"/>
      <c r="CQ1371" s="32"/>
      <c r="CR1371" s="32"/>
      <c r="CS1371" s="32"/>
      <c r="CT1371" s="32"/>
      <c r="CU1371" s="32"/>
      <c r="CV1371" s="32"/>
      <c r="CW1371" s="32"/>
    </row>
    <row r="1372" spans="15:101" s="26" customFormat="1" x14ac:dyDescent="0.3">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c r="AZ1372" s="32"/>
      <c r="BA1372" s="32"/>
      <c r="BB1372" s="32"/>
      <c r="BC1372" s="32"/>
      <c r="BD1372" s="32"/>
      <c r="BE1372" s="32"/>
      <c r="BF1372" s="32"/>
      <c r="BG1372" s="32"/>
      <c r="BH1372" s="32"/>
      <c r="BI1372" s="32"/>
      <c r="BJ1372" s="32"/>
      <c r="BK1372" s="32"/>
      <c r="BL1372" s="32"/>
      <c r="BM1372" s="32"/>
      <c r="BN1372" s="32"/>
      <c r="BO1372" s="32"/>
      <c r="BP1372" s="32"/>
      <c r="BQ1372" s="32"/>
      <c r="BR1372" s="32"/>
      <c r="BS1372" s="32"/>
      <c r="BT1372" s="32"/>
      <c r="BU1372" s="32"/>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row>
    <row r="1373" spans="15:101" s="26" customFormat="1" x14ac:dyDescent="0.3">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c r="AZ1373" s="32"/>
      <c r="BA1373" s="32"/>
      <c r="BB1373" s="32"/>
      <c r="BC1373" s="32"/>
      <c r="BD1373" s="32"/>
      <c r="BE1373" s="32"/>
      <c r="BF1373" s="32"/>
      <c r="BG1373" s="32"/>
      <c r="BH1373" s="32"/>
      <c r="BI1373" s="32"/>
      <c r="BJ1373" s="32"/>
      <c r="BK1373" s="32"/>
      <c r="BL1373" s="32"/>
      <c r="BM1373" s="32"/>
      <c r="BN1373" s="32"/>
      <c r="BO1373" s="32"/>
      <c r="BP1373" s="32"/>
      <c r="BQ1373" s="32"/>
      <c r="BR1373" s="32"/>
      <c r="BS1373" s="32"/>
      <c r="BT1373" s="32"/>
      <c r="BU1373" s="32"/>
      <c r="BV1373" s="32"/>
      <c r="BW1373" s="32"/>
      <c r="BX1373" s="32"/>
      <c r="BY1373" s="32"/>
      <c r="BZ1373" s="32"/>
      <c r="CA1373" s="32"/>
      <c r="CB1373" s="32"/>
      <c r="CC1373" s="32"/>
      <c r="CD1373" s="32"/>
      <c r="CE1373" s="32"/>
      <c r="CF1373" s="32"/>
      <c r="CG1373" s="32"/>
      <c r="CH1373" s="32"/>
      <c r="CI1373" s="32"/>
      <c r="CJ1373" s="32"/>
      <c r="CK1373" s="32"/>
      <c r="CL1373" s="32"/>
      <c r="CM1373" s="32"/>
      <c r="CN1373" s="32"/>
      <c r="CO1373" s="32"/>
      <c r="CP1373" s="32"/>
      <c r="CQ1373" s="32"/>
      <c r="CR1373" s="32"/>
      <c r="CS1373" s="32"/>
      <c r="CT1373" s="32"/>
      <c r="CU1373" s="32"/>
      <c r="CV1373" s="32"/>
      <c r="CW1373" s="32"/>
    </row>
    <row r="1374" spans="15:101" s="26" customFormat="1" x14ac:dyDescent="0.3">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c r="AZ1374" s="32"/>
      <c r="BA1374" s="32"/>
      <c r="BB1374" s="32"/>
      <c r="BC1374" s="32"/>
      <c r="BD1374" s="32"/>
      <c r="BE1374" s="32"/>
      <c r="BF1374" s="32"/>
      <c r="BG1374" s="32"/>
      <c r="BH1374" s="32"/>
      <c r="BI1374" s="32"/>
      <c r="BJ1374" s="32"/>
      <c r="BK1374" s="32"/>
      <c r="BL1374" s="32"/>
      <c r="BM1374" s="32"/>
      <c r="BN1374" s="32"/>
      <c r="BO1374" s="32"/>
      <c r="BP1374" s="32"/>
      <c r="BQ1374" s="32"/>
      <c r="BR1374" s="32"/>
      <c r="BS1374" s="32"/>
      <c r="BT1374" s="32"/>
      <c r="BU1374" s="32"/>
      <c r="BV1374" s="32"/>
      <c r="BW1374" s="32"/>
      <c r="BX1374" s="32"/>
      <c r="BY1374" s="32"/>
      <c r="BZ1374" s="32"/>
      <c r="CA1374" s="32"/>
      <c r="CB1374" s="32"/>
      <c r="CC1374" s="32"/>
      <c r="CD1374" s="32"/>
      <c r="CE1374" s="32"/>
      <c r="CF1374" s="32"/>
      <c r="CG1374" s="32"/>
      <c r="CH1374" s="32"/>
      <c r="CI1374" s="32"/>
      <c r="CJ1374" s="32"/>
      <c r="CK1374" s="32"/>
      <c r="CL1374" s="32"/>
      <c r="CM1374" s="32"/>
      <c r="CN1374" s="32"/>
      <c r="CO1374" s="32"/>
      <c r="CP1374" s="32"/>
      <c r="CQ1374" s="32"/>
      <c r="CR1374" s="32"/>
      <c r="CS1374" s="32"/>
      <c r="CT1374" s="32"/>
      <c r="CU1374" s="32"/>
      <c r="CV1374" s="32"/>
      <c r="CW1374" s="32"/>
    </row>
    <row r="1375" spans="15:101" s="26" customFormat="1" x14ac:dyDescent="0.3">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c r="AZ1375" s="32"/>
      <c r="BA1375" s="32"/>
      <c r="BB1375" s="32"/>
      <c r="BC1375" s="32"/>
      <c r="BD1375" s="32"/>
      <c r="BE1375" s="32"/>
      <c r="BF1375" s="32"/>
      <c r="BG1375" s="32"/>
      <c r="BH1375" s="32"/>
      <c r="BI1375" s="32"/>
      <c r="BJ1375" s="32"/>
      <c r="BK1375" s="32"/>
      <c r="BL1375" s="32"/>
      <c r="BM1375" s="32"/>
      <c r="BN1375" s="32"/>
      <c r="BO1375" s="32"/>
      <c r="BP1375" s="32"/>
      <c r="BQ1375" s="32"/>
      <c r="BR1375" s="32"/>
      <c r="BS1375" s="32"/>
      <c r="BT1375" s="32"/>
      <c r="BU1375" s="32"/>
      <c r="BV1375" s="32"/>
      <c r="BW1375" s="32"/>
      <c r="BX1375" s="32"/>
      <c r="BY1375" s="32"/>
      <c r="BZ1375" s="32"/>
      <c r="CA1375" s="32"/>
      <c r="CB1375" s="32"/>
      <c r="CC1375" s="32"/>
      <c r="CD1375" s="32"/>
      <c r="CE1375" s="32"/>
      <c r="CF1375" s="32"/>
      <c r="CG1375" s="32"/>
      <c r="CH1375" s="32"/>
      <c r="CI1375" s="32"/>
      <c r="CJ1375" s="32"/>
      <c r="CK1375" s="32"/>
      <c r="CL1375" s="32"/>
      <c r="CM1375" s="32"/>
      <c r="CN1375" s="32"/>
      <c r="CO1375" s="32"/>
      <c r="CP1375" s="32"/>
      <c r="CQ1375" s="32"/>
      <c r="CR1375" s="32"/>
      <c r="CS1375" s="32"/>
      <c r="CT1375" s="32"/>
      <c r="CU1375" s="32"/>
      <c r="CV1375" s="32"/>
      <c r="CW1375" s="32"/>
    </row>
    <row r="1376" spans="15:101" s="26" customFormat="1" x14ac:dyDescent="0.3">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c r="AZ1376" s="32"/>
      <c r="BA1376" s="32"/>
      <c r="BB1376" s="32"/>
      <c r="BC1376" s="32"/>
      <c r="BD1376" s="32"/>
      <c r="BE1376" s="32"/>
      <c r="BF1376" s="32"/>
      <c r="BG1376" s="32"/>
      <c r="BH1376" s="32"/>
      <c r="BI1376" s="32"/>
      <c r="BJ1376" s="32"/>
      <c r="BK1376" s="32"/>
      <c r="BL1376" s="32"/>
      <c r="BM1376" s="32"/>
      <c r="BN1376" s="32"/>
      <c r="BO1376" s="32"/>
      <c r="BP1376" s="32"/>
      <c r="BQ1376" s="32"/>
      <c r="BR1376" s="32"/>
      <c r="BS1376" s="32"/>
      <c r="BT1376" s="32"/>
      <c r="BU1376" s="32"/>
      <c r="BV1376" s="32"/>
      <c r="BW1376" s="32"/>
      <c r="BX1376" s="32"/>
      <c r="BY1376" s="32"/>
      <c r="BZ1376" s="32"/>
      <c r="CA1376" s="32"/>
      <c r="CB1376" s="32"/>
      <c r="CC1376" s="32"/>
      <c r="CD1376" s="32"/>
      <c r="CE1376" s="32"/>
      <c r="CF1376" s="32"/>
      <c r="CG1376" s="32"/>
      <c r="CH1376" s="32"/>
      <c r="CI1376" s="32"/>
      <c r="CJ1376" s="32"/>
      <c r="CK1376" s="32"/>
      <c r="CL1376" s="32"/>
      <c r="CM1376" s="32"/>
      <c r="CN1376" s="32"/>
      <c r="CO1376" s="32"/>
      <c r="CP1376" s="32"/>
      <c r="CQ1376" s="32"/>
      <c r="CR1376" s="32"/>
      <c r="CS1376" s="32"/>
      <c r="CT1376" s="32"/>
      <c r="CU1376" s="32"/>
      <c r="CV1376" s="32"/>
      <c r="CW1376" s="32"/>
    </row>
    <row r="1377" spans="15:101" s="26" customFormat="1" x14ac:dyDescent="0.3">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c r="AZ1377" s="32"/>
      <c r="BA1377" s="32"/>
      <c r="BB1377" s="32"/>
      <c r="BC1377" s="32"/>
      <c r="BD1377" s="32"/>
      <c r="BE1377" s="32"/>
      <c r="BF1377" s="32"/>
      <c r="BG1377" s="32"/>
      <c r="BH1377" s="32"/>
      <c r="BI1377" s="32"/>
      <c r="BJ1377" s="32"/>
      <c r="BK1377" s="32"/>
      <c r="BL1377" s="32"/>
      <c r="BM1377" s="32"/>
      <c r="BN1377" s="32"/>
      <c r="BO1377" s="32"/>
      <c r="BP1377" s="32"/>
      <c r="BQ1377" s="32"/>
      <c r="BR1377" s="32"/>
      <c r="BS1377" s="32"/>
      <c r="BT1377" s="32"/>
      <c r="BU1377" s="32"/>
      <c r="BV1377" s="32"/>
      <c r="BW1377" s="32"/>
      <c r="BX1377" s="32"/>
      <c r="BY1377" s="32"/>
      <c r="BZ1377" s="32"/>
      <c r="CA1377" s="32"/>
      <c r="CB1377" s="32"/>
      <c r="CC1377" s="32"/>
      <c r="CD1377" s="32"/>
      <c r="CE1377" s="32"/>
      <c r="CF1377" s="32"/>
      <c r="CG1377" s="32"/>
      <c r="CH1377" s="32"/>
      <c r="CI1377" s="32"/>
      <c r="CJ1377" s="32"/>
      <c r="CK1377" s="32"/>
      <c r="CL1377" s="32"/>
      <c r="CM1377" s="32"/>
      <c r="CN1377" s="32"/>
      <c r="CO1377" s="32"/>
      <c r="CP1377" s="32"/>
      <c r="CQ1377" s="32"/>
      <c r="CR1377" s="32"/>
      <c r="CS1377" s="32"/>
      <c r="CT1377" s="32"/>
      <c r="CU1377" s="32"/>
      <c r="CV1377" s="32"/>
      <c r="CW1377" s="32"/>
    </row>
    <row r="1378" spans="15:101" s="26" customFormat="1" x14ac:dyDescent="0.3">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c r="AZ1378" s="32"/>
      <c r="BA1378" s="32"/>
      <c r="BB1378" s="32"/>
      <c r="BC1378" s="32"/>
      <c r="BD1378" s="32"/>
      <c r="BE1378" s="32"/>
      <c r="BF1378" s="32"/>
      <c r="BG1378" s="32"/>
      <c r="BH1378" s="32"/>
      <c r="BI1378" s="32"/>
      <c r="BJ1378" s="32"/>
      <c r="BK1378" s="32"/>
      <c r="BL1378" s="32"/>
      <c r="BM1378" s="32"/>
      <c r="BN1378" s="32"/>
      <c r="BO1378" s="32"/>
      <c r="BP1378" s="32"/>
      <c r="BQ1378" s="32"/>
      <c r="BR1378" s="32"/>
      <c r="BS1378" s="32"/>
      <c r="BT1378" s="32"/>
      <c r="BU1378" s="32"/>
      <c r="BV1378" s="32"/>
      <c r="BW1378" s="32"/>
      <c r="BX1378" s="32"/>
      <c r="BY1378" s="32"/>
      <c r="BZ1378" s="32"/>
      <c r="CA1378" s="32"/>
      <c r="CB1378" s="32"/>
      <c r="CC1378" s="32"/>
      <c r="CD1378" s="32"/>
      <c r="CE1378" s="32"/>
      <c r="CF1378" s="32"/>
      <c r="CG1378" s="32"/>
      <c r="CH1378" s="32"/>
      <c r="CI1378" s="32"/>
      <c r="CJ1378" s="32"/>
      <c r="CK1378" s="32"/>
      <c r="CL1378" s="32"/>
      <c r="CM1378" s="32"/>
      <c r="CN1378" s="32"/>
      <c r="CO1378" s="32"/>
      <c r="CP1378" s="32"/>
      <c r="CQ1378" s="32"/>
      <c r="CR1378" s="32"/>
      <c r="CS1378" s="32"/>
      <c r="CT1378" s="32"/>
      <c r="CU1378" s="32"/>
      <c r="CV1378" s="32"/>
      <c r="CW1378" s="32"/>
    </row>
    <row r="1379" spans="15:101" s="26" customFormat="1" x14ac:dyDescent="0.3">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c r="AZ1379" s="32"/>
      <c r="BA1379" s="32"/>
      <c r="BB1379" s="32"/>
      <c r="BC1379" s="32"/>
      <c r="BD1379" s="32"/>
      <c r="BE1379" s="32"/>
      <c r="BF1379" s="32"/>
      <c r="BG1379" s="32"/>
      <c r="BH1379" s="32"/>
      <c r="BI1379" s="32"/>
      <c r="BJ1379" s="32"/>
      <c r="BK1379" s="32"/>
      <c r="BL1379" s="32"/>
      <c r="BM1379" s="32"/>
      <c r="BN1379" s="32"/>
      <c r="BO1379" s="32"/>
      <c r="BP1379" s="32"/>
      <c r="BQ1379" s="32"/>
      <c r="BR1379" s="32"/>
      <c r="BS1379" s="32"/>
      <c r="BT1379" s="32"/>
      <c r="BU1379" s="32"/>
      <c r="BV1379" s="32"/>
      <c r="BW1379" s="32"/>
      <c r="BX1379" s="32"/>
      <c r="BY1379" s="32"/>
      <c r="BZ1379" s="32"/>
      <c r="CA1379" s="32"/>
      <c r="CB1379" s="32"/>
      <c r="CC1379" s="32"/>
      <c r="CD1379" s="32"/>
      <c r="CE1379" s="32"/>
      <c r="CF1379" s="32"/>
      <c r="CG1379" s="32"/>
      <c r="CH1379" s="32"/>
      <c r="CI1379" s="32"/>
      <c r="CJ1379" s="32"/>
      <c r="CK1379" s="32"/>
      <c r="CL1379" s="32"/>
      <c r="CM1379" s="32"/>
      <c r="CN1379" s="32"/>
      <c r="CO1379" s="32"/>
      <c r="CP1379" s="32"/>
      <c r="CQ1379" s="32"/>
      <c r="CR1379" s="32"/>
      <c r="CS1379" s="32"/>
      <c r="CT1379" s="32"/>
      <c r="CU1379" s="32"/>
      <c r="CV1379" s="32"/>
      <c r="CW1379" s="32"/>
    </row>
    <row r="1380" spans="15:101" s="26" customFormat="1" x14ac:dyDescent="0.3">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c r="AZ1380" s="32"/>
      <c r="BA1380" s="32"/>
      <c r="BB1380" s="32"/>
      <c r="BC1380" s="32"/>
      <c r="BD1380" s="32"/>
      <c r="BE1380" s="32"/>
      <c r="BF1380" s="32"/>
      <c r="BG1380" s="32"/>
      <c r="BH1380" s="32"/>
      <c r="BI1380" s="32"/>
      <c r="BJ1380" s="32"/>
      <c r="BK1380" s="32"/>
      <c r="BL1380" s="32"/>
      <c r="BM1380" s="32"/>
      <c r="BN1380" s="32"/>
      <c r="BO1380" s="32"/>
      <c r="BP1380" s="32"/>
      <c r="BQ1380" s="32"/>
      <c r="BR1380" s="32"/>
      <c r="BS1380" s="32"/>
      <c r="BT1380" s="32"/>
      <c r="BU1380" s="32"/>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row>
    <row r="1381" spans="15:101" s="26" customFormat="1" x14ac:dyDescent="0.3">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c r="AZ1381" s="32"/>
      <c r="BA1381" s="32"/>
      <c r="BB1381" s="32"/>
      <c r="BC1381" s="32"/>
      <c r="BD1381" s="32"/>
      <c r="BE1381" s="32"/>
      <c r="BF1381" s="32"/>
      <c r="BG1381" s="32"/>
      <c r="BH1381" s="32"/>
      <c r="BI1381" s="32"/>
      <c r="BJ1381" s="32"/>
      <c r="BK1381" s="32"/>
      <c r="BL1381" s="32"/>
      <c r="BM1381" s="32"/>
      <c r="BN1381" s="32"/>
      <c r="BO1381" s="32"/>
      <c r="BP1381" s="32"/>
      <c r="BQ1381" s="32"/>
      <c r="BR1381" s="32"/>
      <c r="BS1381" s="32"/>
      <c r="BT1381" s="32"/>
      <c r="BU1381" s="32"/>
      <c r="BV1381" s="32"/>
      <c r="BW1381" s="32"/>
      <c r="BX1381" s="32"/>
      <c r="BY1381" s="32"/>
      <c r="BZ1381" s="32"/>
      <c r="CA1381" s="32"/>
      <c r="CB1381" s="32"/>
      <c r="CC1381" s="32"/>
      <c r="CD1381" s="32"/>
      <c r="CE1381" s="32"/>
      <c r="CF1381" s="32"/>
      <c r="CG1381" s="32"/>
      <c r="CH1381" s="32"/>
      <c r="CI1381" s="32"/>
      <c r="CJ1381" s="32"/>
      <c r="CK1381" s="32"/>
      <c r="CL1381" s="32"/>
      <c r="CM1381" s="32"/>
      <c r="CN1381" s="32"/>
      <c r="CO1381" s="32"/>
      <c r="CP1381" s="32"/>
      <c r="CQ1381" s="32"/>
      <c r="CR1381" s="32"/>
      <c r="CS1381" s="32"/>
      <c r="CT1381" s="32"/>
      <c r="CU1381" s="32"/>
      <c r="CV1381" s="32"/>
      <c r="CW1381" s="32"/>
    </row>
    <row r="1382" spans="15:101" s="26" customFormat="1" x14ac:dyDescent="0.3">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c r="AZ1382" s="32"/>
      <c r="BA1382" s="32"/>
      <c r="BB1382" s="32"/>
      <c r="BC1382" s="32"/>
      <c r="BD1382" s="32"/>
      <c r="BE1382" s="32"/>
      <c r="BF1382" s="32"/>
      <c r="BG1382" s="32"/>
      <c r="BH1382" s="32"/>
      <c r="BI1382" s="32"/>
      <c r="BJ1382" s="32"/>
      <c r="BK1382" s="32"/>
      <c r="BL1382" s="32"/>
      <c r="BM1382" s="32"/>
      <c r="BN1382" s="32"/>
      <c r="BO1382" s="32"/>
      <c r="BP1382" s="32"/>
      <c r="BQ1382" s="32"/>
      <c r="BR1382" s="32"/>
      <c r="BS1382" s="32"/>
      <c r="BT1382" s="32"/>
      <c r="BU1382" s="32"/>
      <c r="BV1382" s="32"/>
      <c r="BW1382" s="32"/>
      <c r="BX1382" s="32"/>
      <c r="BY1382" s="32"/>
      <c r="BZ1382" s="32"/>
      <c r="CA1382" s="32"/>
      <c r="CB1382" s="32"/>
      <c r="CC1382" s="32"/>
      <c r="CD1382" s="32"/>
      <c r="CE1382" s="32"/>
      <c r="CF1382" s="32"/>
      <c r="CG1382" s="32"/>
      <c r="CH1382" s="32"/>
      <c r="CI1382" s="32"/>
      <c r="CJ1382" s="32"/>
      <c r="CK1382" s="32"/>
      <c r="CL1382" s="32"/>
      <c r="CM1382" s="32"/>
      <c r="CN1382" s="32"/>
      <c r="CO1382" s="32"/>
      <c r="CP1382" s="32"/>
      <c r="CQ1382" s="32"/>
      <c r="CR1382" s="32"/>
      <c r="CS1382" s="32"/>
      <c r="CT1382" s="32"/>
      <c r="CU1382" s="32"/>
      <c r="CV1382" s="32"/>
      <c r="CW1382" s="32"/>
    </row>
    <row r="1383" spans="15:101" s="26" customFormat="1" x14ac:dyDescent="0.3">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c r="AZ1383" s="32"/>
      <c r="BA1383" s="32"/>
      <c r="BB1383" s="32"/>
      <c r="BC1383" s="32"/>
      <c r="BD1383" s="32"/>
      <c r="BE1383" s="32"/>
      <c r="BF1383" s="32"/>
      <c r="BG1383" s="32"/>
      <c r="BH1383" s="32"/>
      <c r="BI1383" s="32"/>
      <c r="BJ1383" s="32"/>
      <c r="BK1383" s="32"/>
      <c r="BL1383" s="32"/>
      <c r="BM1383" s="32"/>
      <c r="BN1383" s="32"/>
      <c r="BO1383" s="32"/>
      <c r="BP1383" s="32"/>
      <c r="BQ1383" s="32"/>
      <c r="BR1383" s="32"/>
      <c r="BS1383" s="32"/>
      <c r="BT1383" s="32"/>
      <c r="BU1383" s="32"/>
      <c r="BV1383" s="32"/>
      <c r="BW1383" s="32"/>
      <c r="BX1383" s="32"/>
      <c r="BY1383" s="32"/>
      <c r="BZ1383" s="32"/>
      <c r="CA1383" s="32"/>
      <c r="CB1383" s="32"/>
      <c r="CC1383" s="32"/>
      <c r="CD1383" s="32"/>
      <c r="CE1383" s="32"/>
      <c r="CF1383" s="32"/>
      <c r="CG1383" s="32"/>
      <c r="CH1383" s="32"/>
      <c r="CI1383" s="32"/>
      <c r="CJ1383" s="32"/>
      <c r="CK1383" s="32"/>
      <c r="CL1383" s="32"/>
      <c r="CM1383" s="32"/>
      <c r="CN1383" s="32"/>
      <c r="CO1383" s="32"/>
      <c r="CP1383" s="32"/>
      <c r="CQ1383" s="32"/>
      <c r="CR1383" s="32"/>
      <c r="CS1383" s="32"/>
      <c r="CT1383" s="32"/>
      <c r="CU1383" s="32"/>
      <c r="CV1383" s="32"/>
      <c r="CW1383" s="32"/>
    </row>
    <row r="1384" spans="15:101" s="26" customFormat="1" x14ac:dyDescent="0.3">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c r="AZ1384" s="32"/>
      <c r="BA1384" s="32"/>
      <c r="BB1384" s="32"/>
      <c r="BC1384" s="32"/>
      <c r="BD1384" s="32"/>
      <c r="BE1384" s="32"/>
      <c r="BF1384" s="32"/>
      <c r="BG1384" s="32"/>
      <c r="BH1384" s="32"/>
      <c r="BI1384" s="32"/>
      <c r="BJ1384" s="32"/>
      <c r="BK1384" s="32"/>
      <c r="BL1384" s="32"/>
      <c r="BM1384" s="32"/>
      <c r="BN1384" s="32"/>
      <c r="BO1384" s="32"/>
      <c r="BP1384" s="32"/>
      <c r="BQ1384" s="32"/>
      <c r="BR1384" s="32"/>
      <c r="BS1384" s="32"/>
      <c r="BT1384" s="32"/>
      <c r="BU1384" s="32"/>
      <c r="BV1384" s="32"/>
      <c r="BW1384" s="32"/>
      <c r="BX1384" s="32"/>
      <c r="BY1384" s="32"/>
      <c r="BZ1384" s="32"/>
      <c r="CA1384" s="32"/>
      <c r="CB1384" s="32"/>
      <c r="CC1384" s="32"/>
      <c r="CD1384" s="32"/>
      <c r="CE1384" s="32"/>
      <c r="CF1384" s="32"/>
      <c r="CG1384" s="32"/>
      <c r="CH1384" s="32"/>
      <c r="CI1384" s="32"/>
      <c r="CJ1384" s="32"/>
      <c r="CK1384" s="32"/>
      <c r="CL1384" s="32"/>
      <c r="CM1384" s="32"/>
      <c r="CN1384" s="32"/>
      <c r="CO1384" s="32"/>
      <c r="CP1384" s="32"/>
      <c r="CQ1384" s="32"/>
      <c r="CR1384" s="32"/>
      <c r="CS1384" s="32"/>
      <c r="CT1384" s="32"/>
      <c r="CU1384" s="32"/>
      <c r="CV1384" s="32"/>
      <c r="CW1384" s="32"/>
    </row>
    <row r="1385" spans="15:101" s="26" customFormat="1" x14ac:dyDescent="0.3">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c r="AZ1385" s="32"/>
      <c r="BA1385" s="32"/>
      <c r="BB1385" s="32"/>
      <c r="BC1385" s="32"/>
      <c r="BD1385" s="32"/>
      <c r="BE1385" s="32"/>
      <c r="BF1385" s="32"/>
      <c r="BG1385" s="32"/>
      <c r="BH1385" s="32"/>
      <c r="BI1385" s="32"/>
      <c r="BJ1385" s="32"/>
      <c r="BK1385" s="32"/>
      <c r="BL1385" s="32"/>
      <c r="BM1385" s="32"/>
      <c r="BN1385" s="32"/>
      <c r="BO1385" s="32"/>
      <c r="BP1385" s="32"/>
      <c r="BQ1385" s="32"/>
      <c r="BR1385" s="32"/>
      <c r="BS1385" s="32"/>
      <c r="BT1385" s="32"/>
      <c r="BU1385" s="32"/>
      <c r="BV1385" s="32"/>
      <c r="BW1385" s="32"/>
      <c r="BX1385" s="32"/>
      <c r="BY1385" s="32"/>
      <c r="BZ1385" s="32"/>
      <c r="CA1385" s="32"/>
      <c r="CB1385" s="32"/>
      <c r="CC1385" s="32"/>
      <c r="CD1385" s="32"/>
      <c r="CE1385" s="32"/>
      <c r="CF1385" s="32"/>
      <c r="CG1385" s="32"/>
      <c r="CH1385" s="32"/>
      <c r="CI1385" s="32"/>
      <c r="CJ1385" s="32"/>
      <c r="CK1385" s="32"/>
      <c r="CL1385" s="32"/>
      <c r="CM1385" s="32"/>
      <c r="CN1385" s="32"/>
      <c r="CO1385" s="32"/>
      <c r="CP1385" s="32"/>
      <c r="CQ1385" s="32"/>
      <c r="CR1385" s="32"/>
      <c r="CS1385" s="32"/>
      <c r="CT1385" s="32"/>
      <c r="CU1385" s="32"/>
      <c r="CV1385" s="32"/>
      <c r="CW1385" s="32"/>
    </row>
    <row r="1386" spans="15:101" s="26" customFormat="1" x14ac:dyDescent="0.3">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c r="AZ1386" s="32"/>
      <c r="BA1386" s="32"/>
      <c r="BB1386" s="32"/>
      <c r="BC1386" s="32"/>
      <c r="BD1386" s="32"/>
      <c r="BE1386" s="32"/>
      <c r="BF1386" s="32"/>
      <c r="BG1386" s="32"/>
      <c r="BH1386" s="32"/>
      <c r="BI1386" s="32"/>
      <c r="BJ1386" s="32"/>
      <c r="BK1386" s="32"/>
      <c r="BL1386" s="32"/>
      <c r="BM1386" s="32"/>
      <c r="BN1386" s="32"/>
      <c r="BO1386" s="32"/>
      <c r="BP1386" s="32"/>
      <c r="BQ1386" s="32"/>
      <c r="BR1386" s="32"/>
      <c r="BS1386" s="32"/>
      <c r="BT1386" s="32"/>
      <c r="BU1386" s="32"/>
      <c r="BV1386" s="32"/>
      <c r="BW1386" s="32"/>
      <c r="BX1386" s="32"/>
      <c r="BY1386" s="32"/>
      <c r="BZ1386" s="32"/>
      <c r="CA1386" s="32"/>
      <c r="CB1386" s="32"/>
      <c r="CC1386" s="32"/>
      <c r="CD1386" s="32"/>
      <c r="CE1386" s="32"/>
      <c r="CF1386" s="32"/>
      <c r="CG1386" s="32"/>
      <c r="CH1386" s="32"/>
      <c r="CI1386" s="32"/>
      <c r="CJ1386" s="32"/>
      <c r="CK1386" s="32"/>
      <c r="CL1386" s="32"/>
      <c r="CM1386" s="32"/>
      <c r="CN1386" s="32"/>
      <c r="CO1386" s="32"/>
      <c r="CP1386" s="32"/>
      <c r="CQ1386" s="32"/>
      <c r="CR1386" s="32"/>
      <c r="CS1386" s="32"/>
      <c r="CT1386" s="32"/>
      <c r="CU1386" s="32"/>
      <c r="CV1386" s="32"/>
      <c r="CW1386" s="32"/>
    </row>
    <row r="1387" spans="15:101" s="26" customFormat="1" x14ac:dyDescent="0.3">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c r="AZ1387" s="32"/>
      <c r="BA1387" s="32"/>
      <c r="BB1387" s="32"/>
      <c r="BC1387" s="32"/>
      <c r="BD1387" s="32"/>
      <c r="BE1387" s="32"/>
      <c r="BF1387" s="32"/>
      <c r="BG1387" s="32"/>
      <c r="BH1387" s="32"/>
      <c r="BI1387" s="32"/>
      <c r="BJ1387" s="32"/>
      <c r="BK1387" s="32"/>
      <c r="BL1387" s="32"/>
      <c r="BM1387" s="32"/>
      <c r="BN1387" s="32"/>
      <c r="BO1387" s="32"/>
      <c r="BP1387" s="32"/>
      <c r="BQ1387" s="32"/>
      <c r="BR1387" s="32"/>
      <c r="BS1387" s="32"/>
      <c r="BT1387" s="32"/>
      <c r="BU1387" s="32"/>
      <c r="BV1387" s="32"/>
      <c r="BW1387" s="32"/>
      <c r="BX1387" s="32"/>
      <c r="BY1387" s="32"/>
      <c r="BZ1387" s="32"/>
      <c r="CA1387" s="32"/>
      <c r="CB1387" s="32"/>
      <c r="CC1387" s="32"/>
      <c r="CD1387" s="32"/>
      <c r="CE1387" s="32"/>
      <c r="CF1387" s="32"/>
      <c r="CG1387" s="32"/>
      <c r="CH1387" s="32"/>
      <c r="CI1387" s="32"/>
      <c r="CJ1387" s="32"/>
      <c r="CK1387" s="32"/>
      <c r="CL1387" s="32"/>
      <c r="CM1387" s="32"/>
      <c r="CN1387" s="32"/>
      <c r="CO1387" s="32"/>
      <c r="CP1387" s="32"/>
      <c r="CQ1387" s="32"/>
      <c r="CR1387" s="32"/>
      <c r="CS1387" s="32"/>
      <c r="CT1387" s="32"/>
      <c r="CU1387" s="32"/>
      <c r="CV1387" s="32"/>
      <c r="CW1387" s="32"/>
    </row>
    <row r="1388" spans="15:101" s="26" customFormat="1" x14ac:dyDescent="0.3">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c r="BP1388" s="32"/>
      <c r="BQ1388" s="32"/>
      <c r="BR1388" s="32"/>
      <c r="BS1388" s="32"/>
      <c r="BT1388" s="32"/>
      <c r="BU1388" s="32"/>
      <c r="BV1388" s="32"/>
      <c r="BW1388" s="32"/>
      <c r="BX1388" s="32"/>
      <c r="BY1388" s="32"/>
      <c r="BZ1388" s="32"/>
      <c r="CA1388" s="32"/>
      <c r="CB1388" s="32"/>
      <c r="CC1388" s="32"/>
      <c r="CD1388" s="32"/>
      <c r="CE1388" s="32"/>
      <c r="CF1388" s="32"/>
      <c r="CG1388" s="32"/>
      <c r="CH1388" s="32"/>
      <c r="CI1388" s="32"/>
      <c r="CJ1388" s="32"/>
      <c r="CK1388" s="32"/>
      <c r="CL1388" s="32"/>
      <c r="CM1388" s="32"/>
      <c r="CN1388" s="32"/>
      <c r="CO1388" s="32"/>
      <c r="CP1388" s="32"/>
      <c r="CQ1388" s="32"/>
      <c r="CR1388" s="32"/>
      <c r="CS1388" s="32"/>
      <c r="CT1388" s="32"/>
      <c r="CU1388" s="32"/>
      <c r="CV1388" s="32"/>
      <c r="CW1388" s="32"/>
    </row>
    <row r="1389" spans="15:101" s="26" customFormat="1" x14ac:dyDescent="0.3">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c r="AZ1389" s="32"/>
      <c r="BA1389" s="32"/>
      <c r="BB1389" s="32"/>
      <c r="BC1389" s="32"/>
      <c r="BD1389" s="32"/>
      <c r="BE1389" s="32"/>
      <c r="BF1389" s="32"/>
      <c r="BG1389" s="32"/>
      <c r="BH1389" s="32"/>
      <c r="BI1389" s="32"/>
      <c r="BJ1389" s="32"/>
      <c r="BK1389" s="32"/>
      <c r="BL1389" s="32"/>
      <c r="BM1389" s="32"/>
      <c r="BN1389" s="32"/>
      <c r="BO1389" s="32"/>
      <c r="BP1389" s="32"/>
      <c r="BQ1389" s="32"/>
      <c r="BR1389" s="32"/>
      <c r="BS1389" s="32"/>
      <c r="BT1389" s="32"/>
      <c r="BU1389" s="32"/>
      <c r="BV1389" s="32"/>
      <c r="BW1389" s="32"/>
      <c r="BX1389" s="32"/>
      <c r="BY1389" s="32"/>
      <c r="BZ1389" s="32"/>
      <c r="CA1389" s="32"/>
      <c r="CB1389" s="32"/>
      <c r="CC1389" s="32"/>
      <c r="CD1389" s="32"/>
      <c r="CE1389" s="32"/>
      <c r="CF1389" s="32"/>
      <c r="CG1389" s="32"/>
      <c r="CH1389" s="32"/>
      <c r="CI1389" s="32"/>
      <c r="CJ1389" s="32"/>
      <c r="CK1389" s="32"/>
      <c r="CL1389" s="32"/>
      <c r="CM1389" s="32"/>
      <c r="CN1389" s="32"/>
      <c r="CO1389" s="32"/>
      <c r="CP1389" s="32"/>
      <c r="CQ1389" s="32"/>
      <c r="CR1389" s="32"/>
      <c r="CS1389" s="32"/>
      <c r="CT1389" s="32"/>
      <c r="CU1389" s="32"/>
      <c r="CV1389" s="32"/>
      <c r="CW1389" s="32"/>
    </row>
    <row r="1390" spans="15:101" s="26" customFormat="1" x14ac:dyDescent="0.3">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c r="AZ1390" s="32"/>
      <c r="BA1390" s="32"/>
      <c r="BB1390" s="32"/>
      <c r="BC1390" s="32"/>
      <c r="BD1390" s="32"/>
      <c r="BE1390" s="32"/>
      <c r="BF1390" s="32"/>
      <c r="BG1390" s="32"/>
      <c r="BH1390" s="32"/>
      <c r="BI1390" s="32"/>
      <c r="BJ1390" s="32"/>
      <c r="BK1390" s="32"/>
      <c r="BL1390" s="32"/>
      <c r="BM1390" s="32"/>
      <c r="BN1390" s="32"/>
      <c r="BO1390" s="32"/>
      <c r="BP1390" s="32"/>
      <c r="BQ1390" s="32"/>
      <c r="BR1390" s="32"/>
      <c r="BS1390" s="32"/>
      <c r="BT1390" s="32"/>
      <c r="BU1390" s="32"/>
      <c r="BV1390" s="32"/>
      <c r="BW1390" s="32"/>
      <c r="BX1390" s="32"/>
      <c r="BY1390" s="32"/>
      <c r="BZ1390" s="32"/>
      <c r="CA1390" s="32"/>
      <c r="CB1390" s="32"/>
      <c r="CC1390" s="32"/>
      <c r="CD1390" s="32"/>
      <c r="CE1390" s="32"/>
      <c r="CF1390" s="32"/>
      <c r="CG1390" s="32"/>
      <c r="CH1390" s="32"/>
      <c r="CI1390" s="32"/>
      <c r="CJ1390" s="32"/>
      <c r="CK1390" s="32"/>
      <c r="CL1390" s="32"/>
      <c r="CM1390" s="32"/>
      <c r="CN1390" s="32"/>
      <c r="CO1390" s="32"/>
      <c r="CP1390" s="32"/>
      <c r="CQ1390" s="32"/>
      <c r="CR1390" s="32"/>
      <c r="CS1390" s="32"/>
      <c r="CT1390" s="32"/>
      <c r="CU1390" s="32"/>
      <c r="CV1390" s="32"/>
      <c r="CW1390" s="32"/>
    </row>
    <row r="1391" spans="15:101" s="26" customFormat="1" x14ac:dyDescent="0.3">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c r="AZ1391" s="32"/>
      <c r="BA1391" s="32"/>
      <c r="BB1391" s="32"/>
      <c r="BC1391" s="32"/>
      <c r="BD1391" s="32"/>
      <c r="BE1391" s="32"/>
      <c r="BF1391" s="32"/>
      <c r="BG1391" s="32"/>
      <c r="BH1391" s="32"/>
      <c r="BI1391" s="32"/>
      <c r="BJ1391" s="32"/>
      <c r="BK1391" s="32"/>
      <c r="BL1391" s="32"/>
      <c r="BM1391" s="32"/>
      <c r="BN1391" s="32"/>
      <c r="BO1391" s="32"/>
      <c r="BP1391" s="32"/>
      <c r="BQ1391" s="32"/>
      <c r="BR1391" s="32"/>
      <c r="BS1391" s="32"/>
      <c r="BT1391" s="32"/>
      <c r="BU1391" s="32"/>
      <c r="BV1391" s="32"/>
      <c r="BW1391" s="32"/>
      <c r="BX1391" s="32"/>
      <c r="BY1391" s="32"/>
      <c r="BZ1391" s="32"/>
      <c r="CA1391" s="32"/>
      <c r="CB1391" s="32"/>
      <c r="CC1391" s="32"/>
      <c r="CD1391" s="32"/>
      <c r="CE1391" s="32"/>
      <c r="CF1391" s="32"/>
      <c r="CG1391" s="32"/>
      <c r="CH1391" s="32"/>
      <c r="CI1391" s="32"/>
      <c r="CJ1391" s="32"/>
      <c r="CK1391" s="32"/>
      <c r="CL1391" s="32"/>
      <c r="CM1391" s="32"/>
      <c r="CN1391" s="32"/>
      <c r="CO1391" s="32"/>
      <c r="CP1391" s="32"/>
      <c r="CQ1391" s="32"/>
      <c r="CR1391" s="32"/>
      <c r="CS1391" s="32"/>
      <c r="CT1391" s="32"/>
      <c r="CU1391" s="32"/>
      <c r="CV1391" s="32"/>
      <c r="CW1391" s="32"/>
    </row>
    <row r="1392" spans="15:101" s="26" customFormat="1" x14ac:dyDescent="0.3">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c r="AZ1392" s="32"/>
      <c r="BA1392" s="32"/>
      <c r="BB1392" s="32"/>
      <c r="BC1392" s="32"/>
      <c r="BD1392" s="32"/>
      <c r="BE1392" s="32"/>
      <c r="BF1392" s="32"/>
      <c r="BG1392" s="32"/>
      <c r="BH1392" s="32"/>
      <c r="BI1392" s="32"/>
      <c r="BJ1392" s="32"/>
      <c r="BK1392" s="32"/>
      <c r="BL1392" s="32"/>
      <c r="BM1392" s="32"/>
      <c r="BN1392" s="32"/>
      <c r="BO1392" s="32"/>
      <c r="BP1392" s="32"/>
      <c r="BQ1392" s="32"/>
      <c r="BR1392" s="32"/>
      <c r="BS1392" s="32"/>
      <c r="BT1392" s="32"/>
      <c r="BU1392" s="32"/>
      <c r="BV1392" s="32"/>
      <c r="BW1392" s="32"/>
      <c r="BX1392" s="32"/>
      <c r="BY1392" s="32"/>
      <c r="BZ1392" s="32"/>
      <c r="CA1392" s="32"/>
      <c r="CB1392" s="32"/>
      <c r="CC1392" s="32"/>
      <c r="CD1392" s="32"/>
      <c r="CE1392" s="32"/>
      <c r="CF1392" s="32"/>
      <c r="CG1392" s="32"/>
      <c r="CH1392" s="32"/>
      <c r="CI1392" s="32"/>
      <c r="CJ1392" s="32"/>
      <c r="CK1392" s="32"/>
      <c r="CL1392" s="32"/>
      <c r="CM1392" s="32"/>
      <c r="CN1392" s="32"/>
      <c r="CO1392" s="32"/>
      <c r="CP1392" s="32"/>
      <c r="CQ1392" s="32"/>
      <c r="CR1392" s="32"/>
      <c r="CS1392" s="32"/>
      <c r="CT1392" s="32"/>
      <c r="CU1392" s="32"/>
      <c r="CV1392" s="32"/>
      <c r="CW1392" s="32"/>
    </row>
    <row r="1393" spans="15:101" s="26" customFormat="1" x14ac:dyDescent="0.3">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c r="AZ1393" s="32"/>
      <c r="BA1393" s="32"/>
      <c r="BB1393" s="32"/>
      <c r="BC1393" s="32"/>
      <c r="BD1393" s="32"/>
      <c r="BE1393" s="32"/>
      <c r="BF1393" s="32"/>
      <c r="BG1393" s="32"/>
      <c r="BH1393" s="32"/>
      <c r="BI1393" s="32"/>
      <c r="BJ1393" s="32"/>
      <c r="BK1393" s="32"/>
      <c r="BL1393" s="32"/>
      <c r="BM1393" s="32"/>
      <c r="BN1393" s="32"/>
      <c r="BO1393" s="32"/>
      <c r="BP1393" s="32"/>
      <c r="BQ1393" s="32"/>
      <c r="BR1393" s="32"/>
      <c r="BS1393" s="32"/>
      <c r="BT1393" s="32"/>
      <c r="BU1393" s="32"/>
      <c r="BV1393" s="32"/>
      <c r="BW1393" s="32"/>
      <c r="BX1393" s="32"/>
      <c r="BY1393" s="32"/>
      <c r="BZ1393" s="32"/>
      <c r="CA1393" s="32"/>
      <c r="CB1393" s="32"/>
      <c r="CC1393" s="32"/>
      <c r="CD1393" s="32"/>
      <c r="CE1393" s="32"/>
      <c r="CF1393" s="32"/>
      <c r="CG1393" s="32"/>
      <c r="CH1393" s="32"/>
      <c r="CI1393" s="32"/>
      <c r="CJ1393" s="32"/>
      <c r="CK1393" s="32"/>
      <c r="CL1393" s="32"/>
      <c r="CM1393" s="32"/>
      <c r="CN1393" s="32"/>
      <c r="CO1393" s="32"/>
      <c r="CP1393" s="32"/>
      <c r="CQ1393" s="32"/>
      <c r="CR1393" s="32"/>
      <c r="CS1393" s="32"/>
      <c r="CT1393" s="32"/>
      <c r="CU1393" s="32"/>
      <c r="CV1393" s="32"/>
      <c r="CW1393" s="32"/>
    </row>
    <row r="1394" spans="15:101" s="26" customFormat="1" x14ac:dyDescent="0.3">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c r="AZ1394" s="32"/>
      <c r="BA1394" s="32"/>
      <c r="BB1394" s="32"/>
      <c r="BC1394" s="32"/>
      <c r="BD1394" s="32"/>
      <c r="BE1394" s="32"/>
      <c r="BF1394" s="32"/>
      <c r="BG1394" s="32"/>
      <c r="BH1394" s="32"/>
      <c r="BI1394" s="32"/>
      <c r="BJ1394" s="32"/>
      <c r="BK1394" s="32"/>
      <c r="BL1394" s="32"/>
      <c r="BM1394" s="32"/>
      <c r="BN1394" s="32"/>
      <c r="BO1394" s="32"/>
      <c r="BP1394" s="32"/>
      <c r="BQ1394" s="32"/>
      <c r="BR1394" s="32"/>
      <c r="BS1394" s="32"/>
      <c r="BT1394" s="32"/>
      <c r="BU1394" s="32"/>
      <c r="BV1394" s="32"/>
      <c r="BW1394" s="32"/>
      <c r="BX1394" s="32"/>
      <c r="BY1394" s="32"/>
      <c r="BZ1394" s="32"/>
      <c r="CA1394" s="32"/>
      <c r="CB1394" s="32"/>
      <c r="CC1394" s="32"/>
      <c r="CD1394" s="32"/>
      <c r="CE1394" s="32"/>
      <c r="CF1394" s="32"/>
      <c r="CG1394" s="32"/>
      <c r="CH1394" s="32"/>
      <c r="CI1394" s="32"/>
      <c r="CJ1394" s="32"/>
      <c r="CK1394" s="32"/>
      <c r="CL1394" s="32"/>
      <c r="CM1394" s="32"/>
      <c r="CN1394" s="32"/>
      <c r="CO1394" s="32"/>
      <c r="CP1394" s="32"/>
      <c r="CQ1394" s="32"/>
      <c r="CR1394" s="32"/>
      <c r="CS1394" s="32"/>
      <c r="CT1394" s="32"/>
      <c r="CU1394" s="32"/>
      <c r="CV1394" s="32"/>
      <c r="CW1394" s="32"/>
    </row>
    <row r="1395" spans="15:101" s="26" customFormat="1" x14ac:dyDescent="0.3">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c r="AZ1395" s="32"/>
      <c r="BA1395" s="32"/>
      <c r="BB1395" s="32"/>
      <c r="BC1395" s="32"/>
      <c r="BD1395" s="32"/>
      <c r="BE1395" s="32"/>
      <c r="BF1395" s="32"/>
      <c r="BG1395" s="32"/>
      <c r="BH1395" s="32"/>
      <c r="BI1395" s="32"/>
      <c r="BJ1395" s="32"/>
      <c r="BK1395" s="32"/>
      <c r="BL1395" s="32"/>
      <c r="BM1395" s="32"/>
      <c r="BN1395" s="32"/>
      <c r="BO1395" s="32"/>
      <c r="BP1395" s="32"/>
      <c r="BQ1395" s="32"/>
      <c r="BR1395" s="32"/>
      <c r="BS1395" s="32"/>
      <c r="BT1395" s="32"/>
      <c r="BU1395" s="32"/>
      <c r="BV1395" s="32"/>
      <c r="BW1395" s="32"/>
      <c r="BX1395" s="32"/>
      <c r="BY1395" s="32"/>
      <c r="BZ1395" s="32"/>
      <c r="CA1395" s="32"/>
      <c r="CB1395" s="32"/>
      <c r="CC1395" s="32"/>
      <c r="CD1395" s="32"/>
      <c r="CE1395" s="32"/>
      <c r="CF1395" s="32"/>
      <c r="CG1395" s="32"/>
      <c r="CH1395" s="32"/>
      <c r="CI1395" s="32"/>
      <c r="CJ1395" s="32"/>
      <c r="CK1395" s="32"/>
      <c r="CL1395" s="32"/>
      <c r="CM1395" s="32"/>
      <c r="CN1395" s="32"/>
      <c r="CO1395" s="32"/>
      <c r="CP1395" s="32"/>
      <c r="CQ1395" s="32"/>
      <c r="CR1395" s="32"/>
      <c r="CS1395" s="32"/>
      <c r="CT1395" s="32"/>
      <c r="CU1395" s="32"/>
      <c r="CV1395" s="32"/>
      <c r="CW1395" s="32"/>
    </row>
    <row r="1396" spans="15:101" s="26" customFormat="1" x14ac:dyDescent="0.3">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c r="AZ1396" s="32"/>
      <c r="BA1396" s="32"/>
      <c r="BB1396" s="32"/>
      <c r="BC1396" s="32"/>
      <c r="BD1396" s="32"/>
      <c r="BE1396" s="32"/>
      <c r="BF1396" s="32"/>
      <c r="BG1396" s="32"/>
      <c r="BH1396" s="32"/>
      <c r="BI1396" s="32"/>
      <c r="BJ1396" s="32"/>
      <c r="BK1396" s="32"/>
      <c r="BL1396" s="32"/>
      <c r="BM1396" s="32"/>
      <c r="BN1396" s="32"/>
      <c r="BO1396" s="32"/>
      <c r="BP1396" s="32"/>
      <c r="BQ1396" s="32"/>
      <c r="BR1396" s="32"/>
      <c r="BS1396" s="32"/>
      <c r="BT1396" s="32"/>
      <c r="BU1396" s="32"/>
      <c r="BV1396" s="32"/>
      <c r="BW1396" s="32"/>
      <c r="BX1396" s="32"/>
      <c r="BY1396" s="32"/>
      <c r="BZ1396" s="32"/>
      <c r="CA1396" s="32"/>
      <c r="CB1396" s="32"/>
      <c r="CC1396" s="32"/>
      <c r="CD1396" s="32"/>
      <c r="CE1396" s="32"/>
      <c r="CF1396" s="32"/>
      <c r="CG1396" s="32"/>
      <c r="CH1396" s="32"/>
      <c r="CI1396" s="32"/>
      <c r="CJ1396" s="32"/>
      <c r="CK1396" s="32"/>
      <c r="CL1396" s="32"/>
      <c r="CM1396" s="32"/>
      <c r="CN1396" s="32"/>
      <c r="CO1396" s="32"/>
      <c r="CP1396" s="32"/>
      <c r="CQ1396" s="32"/>
      <c r="CR1396" s="32"/>
      <c r="CS1396" s="32"/>
      <c r="CT1396" s="32"/>
      <c r="CU1396" s="32"/>
      <c r="CV1396" s="32"/>
      <c r="CW1396" s="32"/>
    </row>
    <row r="1397" spans="15:101" s="26" customFormat="1" x14ac:dyDescent="0.3">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c r="AZ1397" s="32"/>
      <c r="BA1397" s="32"/>
      <c r="BB1397" s="32"/>
      <c r="BC1397" s="32"/>
      <c r="BD1397" s="32"/>
      <c r="BE1397" s="32"/>
      <c r="BF1397" s="32"/>
      <c r="BG1397" s="32"/>
      <c r="BH1397" s="32"/>
      <c r="BI1397" s="32"/>
      <c r="BJ1397" s="32"/>
      <c r="BK1397" s="32"/>
      <c r="BL1397" s="32"/>
      <c r="BM1397" s="32"/>
      <c r="BN1397" s="32"/>
      <c r="BO1397" s="32"/>
      <c r="BP1397" s="32"/>
      <c r="BQ1397" s="32"/>
      <c r="BR1397" s="32"/>
      <c r="BS1397" s="32"/>
      <c r="BT1397" s="32"/>
      <c r="BU1397" s="32"/>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row>
    <row r="1398" spans="15:101" s="26" customFormat="1" x14ac:dyDescent="0.3">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c r="BP1398" s="32"/>
      <c r="BQ1398" s="32"/>
      <c r="BR1398" s="32"/>
      <c r="BS1398" s="32"/>
      <c r="BT1398" s="32"/>
      <c r="BU1398" s="32"/>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row>
    <row r="1399" spans="15:101" s="26" customFormat="1" x14ac:dyDescent="0.3">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c r="AV1399" s="32"/>
      <c r="AW1399" s="32"/>
      <c r="AX1399" s="32"/>
      <c r="AY1399" s="32"/>
      <c r="AZ1399" s="32"/>
      <c r="BA1399" s="32"/>
      <c r="BB1399" s="32"/>
      <c r="BC1399" s="32"/>
      <c r="BD1399" s="32"/>
      <c r="BE1399" s="32"/>
      <c r="BF1399" s="32"/>
      <c r="BG1399" s="32"/>
      <c r="BH1399" s="32"/>
      <c r="BI1399" s="32"/>
      <c r="BJ1399" s="32"/>
      <c r="BK1399" s="32"/>
      <c r="BL1399" s="32"/>
      <c r="BM1399" s="32"/>
      <c r="BN1399" s="32"/>
      <c r="BO1399" s="32"/>
      <c r="BP1399" s="32"/>
      <c r="BQ1399" s="32"/>
      <c r="BR1399" s="32"/>
      <c r="BS1399" s="32"/>
      <c r="BT1399" s="32"/>
      <c r="BU1399" s="32"/>
      <c r="BV1399" s="32"/>
      <c r="BW1399" s="32"/>
      <c r="BX1399" s="32"/>
      <c r="BY1399" s="32"/>
      <c r="BZ1399" s="32"/>
      <c r="CA1399" s="32"/>
      <c r="CB1399" s="32"/>
      <c r="CC1399" s="32"/>
      <c r="CD1399" s="32"/>
      <c r="CE1399" s="32"/>
      <c r="CF1399" s="32"/>
      <c r="CG1399" s="32"/>
      <c r="CH1399" s="32"/>
      <c r="CI1399" s="32"/>
      <c r="CJ1399" s="32"/>
      <c r="CK1399" s="32"/>
      <c r="CL1399" s="32"/>
      <c r="CM1399" s="32"/>
      <c r="CN1399" s="32"/>
      <c r="CO1399" s="32"/>
      <c r="CP1399" s="32"/>
      <c r="CQ1399" s="32"/>
      <c r="CR1399" s="32"/>
      <c r="CS1399" s="32"/>
      <c r="CT1399" s="32"/>
      <c r="CU1399" s="32"/>
      <c r="CV1399" s="32"/>
      <c r="CW1399" s="32"/>
    </row>
    <row r="1400" spans="15:101" s="26" customFormat="1" x14ac:dyDescent="0.3">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c r="AV1400" s="32"/>
      <c r="AW1400" s="32"/>
      <c r="AX1400" s="32"/>
      <c r="AY1400" s="32"/>
      <c r="AZ1400" s="32"/>
      <c r="BA1400" s="32"/>
      <c r="BB1400" s="32"/>
      <c r="BC1400" s="32"/>
      <c r="BD1400" s="32"/>
      <c r="BE1400" s="32"/>
      <c r="BF1400" s="32"/>
      <c r="BG1400" s="32"/>
      <c r="BH1400" s="32"/>
      <c r="BI1400" s="32"/>
      <c r="BJ1400" s="32"/>
      <c r="BK1400" s="32"/>
      <c r="BL1400" s="32"/>
      <c r="BM1400" s="32"/>
      <c r="BN1400" s="32"/>
      <c r="BO1400" s="32"/>
      <c r="BP1400" s="32"/>
      <c r="BQ1400" s="32"/>
      <c r="BR1400" s="32"/>
      <c r="BS1400" s="32"/>
      <c r="BT1400" s="32"/>
      <c r="BU1400" s="32"/>
      <c r="BV1400" s="32"/>
      <c r="BW1400" s="32"/>
      <c r="BX1400" s="32"/>
      <c r="BY1400" s="32"/>
      <c r="BZ1400" s="32"/>
      <c r="CA1400" s="32"/>
      <c r="CB1400" s="32"/>
      <c r="CC1400" s="32"/>
      <c r="CD1400" s="32"/>
      <c r="CE1400" s="32"/>
      <c r="CF1400" s="32"/>
      <c r="CG1400" s="32"/>
      <c r="CH1400" s="32"/>
      <c r="CI1400" s="32"/>
      <c r="CJ1400" s="32"/>
      <c r="CK1400" s="32"/>
      <c r="CL1400" s="32"/>
      <c r="CM1400" s="32"/>
      <c r="CN1400" s="32"/>
      <c r="CO1400" s="32"/>
      <c r="CP1400" s="32"/>
      <c r="CQ1400" s="32"/>
      <c r="CR1400" s="32"/>
      <c r="CS1400" s="32"/>
      <c r="CT1400" s="32"/>
      <c r="CU1400" s="32"/>
      <c r="CV1400" s="32"/>
      <c r="CW1400" s="32"/>
    </row>
    <row r="1401" spans="15:101" s="26" customFormat="1" x14ac:dyDescent="0.3">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c r="AV1401" s="32"/>
      <c r="AW1401" s="32"/>
      <c r="AX1401" s="32"/>
      <c r="AY1401" s="32"/>
      <c r="AZ1401" s="32"/>
      <c r="BA1401" s="32"/>
      <c r="BB1401" s="32"/>
      <c r="BC1401" s="32"/>
      <c r="BD1401" s="32"/>
      <c r="BE1401" s="32"/>
      <c r="BF1401" s="32"/>
      <c r="BG1401" s="32"/>
      <c r="BH1401" s="32"/>
      <c r="BI1401" s="32"/>
      <c r="BJ1401" s="32"/>
      <c r="BK1401" s="32"/>
      <c r="BL1401" s="32"/>
      <c r="BM1401" s="32"/>
      <c r="BN1401" s="32"/>
      <c r="BO1401" s="32"/>
      <c r="BP1401" s="32"/>
      <c r="BQ1401" s="32"/>
      <c r="BR1401" s="32"/>
      <c r="BS1401" s="32"/>
      <c r="BT1401" s="32"/>
      <c r="BU1401" s="32"/>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row>
    <row r="1402" spans="15:101" s="26" customFormat="1" x14ac:dyDescent="0.3">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c r="AV1402" s="32"/>
      <c r="AW1402" s="32"/>
      <c r="AX1402" s="32"/>
      <c r="AY1402" s="32"/>
      <c r="AZ1402" s="32"/>
      <c r="BA1402" s="32"/>
      <c r="BB1402" s="32"/>
      <c r="BC1402" s="32"/>
      <c r="BD1402" s="32"/>
      <c r="BE1402" s="32"/>
      <c r="BF1402" s="32"/>
      <c r="BG1402" s="32"/>
      <c r="BH1402" s="32"/>
      <c r="BI1402" s="32"/>
      <c r="BJ1402" s="32"/>
      <c r="BK1402" s="32"/>
      <c r="BL1402" s="32"/>
      <c r="BM1402" s="32"/>
      <c r="BN1402" s="32"/>
      <c r="BO1402" s="32"/>
      <c r="BP1402" s="32"/>
      <c r="BQ1402" s="32"/>
      <c r="BR1402" s="32"/>
      <c r="BS1402" s="32"/>
      <c r="BT1402" s="32"/>
      <c r="BU1402" s="32"/>
      <c r="BV1402" s="32"/>
      <c r="BW1402" s="32"/>
      <c r="BX1402" s="32"/>
      <c r="BY1402" s="32"/>
      <c r="BZ1402" s="32"/>
      <c r="CA1402" s="32"/>
      <c r="CB1402" s="32"/>
      <c r="CC1402" s="32"/>
      <c r="CD1402" s="32"/>
      <c r="CE1402" s="32"/>
      <c r="CF1402" s="32"/>
      <c r="CG1402" s="32"/>
      <c r="CH1402" s="32"/>
      <c r="CI1402" s="32"/>
      <c r="CJ1402" s="32"/>
      <c r="CK1402" s="32"/>
      <c r="CL1402" s="32"/>
      <c r="CM1402" s="32"/>
      <c r="CN1402" s="32"/>
      <c r="CO1402" s="32"/>
      <c r="CP1402" s="32"/>
      <c r="CQ1402" s="32"/>
      <c r="CR1402" s="32"/>
      <c r="CS1402" s="32"/>
      <c r="CT1402" s="32"/>
      <c r="CU1402" s="32"/>
      <c r="CV1402" s="32"/>
      <c r="CW1402" s="32"/>
    </row>
    <row r="1403" spans="15:101" s="26" customFormat="1" x14ac:dyDescent="0.3">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c r="AV1403" s="32"/>
      <c r="AW1403" s="32"/>
      <c r="AX1403" s="32"/>
      <c r="AY1403" s="32"/>
      <c r="AZ1403" s="32"/>
      <c r="BA1403" s="32"/>
      <c r="BB1403" s="32"/>
      <c r="BC1403" s="32"/>
      <c r="BD1403" s="32"/>
      <c r="BE1403" s="32"/>
      <c r="BF1403" s="32"/>
      <c r="BG1403" s="32"/>
      <c r="BH1403" s="32"/>
      <c r="BI1403" s="32"/>
      <c r="BJ1403" s="32"/>
      <c r="BK1403" s="32"/>
      <c r="BL1403" s="32"/>
      <c r="BM1403" s="32"/>
      <c r="BN1403" s="32"/>
      <c r="BO1403" s="32"/>
      <c r="BP1403" s="32"/>
      <c r="BQ1403" s="32"/>
      <c r="BR1403" s="32"/>
      <c r="BS1403" s="32"/>
      <c r="BT1403" s="32"/>
      <c r="BU1403" s="32"/>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row>
    <row r="1404" spans="15:101" s="26" customFormat="1" x14ac:dyDescent="0.3">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c r="AV1404" s="32"/>
      <c r="AW1404" s="32"/>
      <c r="AX1404" s="32"/>
      <c r="AY1404" s="32"/>
      <c r="AZ1404" s="32"/>
      <c r="BA1404" s="32"/>
      <c r="BB1404" s="32"/>
      <c r="BC1404" s="32"/>
      <c r="BD1404" s="32"/>
      <c r="BE1404" s="32"/>
      <c r="BF1404" s="32"/>
      <c r="BG1404" s="32"/>
      <c r="BH1404" s="32"/>
      <c r="BI1404" s="32"/>
      <c r="BJ1404" s="32"/>
      <c r="BK1404" s="32"/>
      <c r="BL1404" s="32"/>
      <c r="BM1404" s="32"/>
      <c r="BN1404" s="32"/>
      <c r="BO1404" s="32"/>
      <c r="BP1404" s="32"/>
      <c r="BQ1404" s="32"/>
      <c r="BR1404" s="32"/>
      <c r="BS1404" s="32"/>
      <c r="BT1404" s="32"/>
      <c r="BU1404" s="32"/>
      <c r="BV1404" s="32"/>
      <c r="BW1404" s="32"/>
      <c r="BX1404" s="32"/>
      <c r="BY1404" s="32"/>
      <c r="BZ1404" s="32"/>
      <c r="CA1404" s="32"/>
      <c r="CB1404" s="32"/>
      <c r="CC1404" s="32"/>
      <c r="CD1404" s="32"/>
      <c r="CE1404" s="32"/>
      <c r="CF1404" s="32"/>
      <c r="CG1404" s="32"/>
      <c r="CH1404" s="32"/>
      <c r="CI1404" s="32"/>
      <c r="CJ1404" s="32"/>
      <c r="CK1404" s="32"/>
      <c r="CL1404" s="32"/>
      <c r="CM1404" s="32"/>
      <c r="CN1404" s="32"/>
      <c r="CO1404" s="32"/>
      <c r="CP1404" s="32"/>
      <c r="CQ1404" s="32"/>
      <c r="CR1404" s="32"/>
      <c r="CS1404" s="32"/>
      <c r="CT1404" s="32"/>
      <c r="CU1404" s="32"/>
      <c r="CV1404" s="32"/>
      <c r="CW1404" s="32"/>
    </row>
    <row r="1405" spans="15:101" s="26" customFormat="1" x14ac:dyDescent="0.3">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c r="AV1405" s="32"/>
      <c r="AW1405" s="32"/>
      <c r="AX1405" s="32"/>
      <c r="AY1405" s="32"/>
      <c r="AZ1405" s="32"/>
      <c r="BA1405" s="32"/>
      <c r="BB1405" s="32"/>
      <c r="BC1405" s="32"/>
      <c r="BD1405" s="32"/>
      <c r="BE1405" s="32"/>
      <c r="BF1405" s="32"/>
      <c r="BG1405" s="32"/>
      <c r="BH1405" s="32"/>
      <c r="BI1405" s="32"/>
      <c r="BJ1405" s="32"/>
      <c r="BK1405" s="32"/>
      <c r="BL1405" s="32"/>
      <c r="BM1405" s="32"/>
      <c r="BN1405" s="32"/>
      <c r="BO1405" s="32"/>
      <c r="BP1405" s="32"/>
      <c r="BQ1405" s="32"/>
      <c r="BR1405" s="32"/>
      <c r="BS1405" s="32"/>
      <c r="BT1405" s="32"/>
      <c r="BU1405" s="32"/>
      <c r="BV1405" s="32"/>
      <c r="BW1405" s="32"/>
      <c r="BX1405" s="32"/>
      <c r="BY1405" s="32"/>
      <c r="BZ1405" s="32"/>
      <c r="CA1405" s="32"/>
      <c r="CB1405" s="32"/>
      <c r="CC1405" s="32"/>
      <c r="CD1405" s="32"/>
      <c r="CE1405" s="32"/>
      <c r="CF1405" s="32"/>
      <c r="CG1405" s="32"/>
      <c r="CH1405" s="32"/>
      <c r="CI1405" s="32"/>
      <c r="CJ1405" s="32"/>
      <c r="CK1405" s="32"/>
      <c r="CL1405" s="32"/>
      <c r="CM1405" s="32"/>
      <c r="CN1405" s="32"/>
      <c r="CO1405" s="32"/>
      <c r="CP1405" s="32"/>
      <c r="CQ1405" s="32"/>
      <c r="CR1405" s="32"/>
      <c r="CS1405" s="32"/>
      <c r="CT1405" s="32"/>
      <c r="CU1405" s="32"/>
      <c r="CV1405" s="32"/>
      <c r="CW1405" s="32"/>
    </row>
    <row r="1406" spans="15:101" s="26" customFormat="1" x14ac:dyDescent="0.3">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c r="AV1406" s="32"/>
      <c r="AW1406" s="32"/>
      <c r="AX1406" s="32"/>
      <c r="AY1406" s="32"/>
      <c r="AZ1406" s="32"/>
      <c r="BA1406" s="32"/>
      <c r="BB1406" s="32"/>
      <c r="BC1406" s="32"/>
      <c r="BD1406" s="32"/>
      <c r="BE1406" s="32"/>
      <c r="BF1406" s="32"/>
      <c r="BG1406" s="32"/>
      <c r="BH1406" s="32"/>
      <c r="BI1406" s="32"/>
      <c r="BJ1406" s="32"/>
      <c r="BK1406" s="32"/>
      <c r="BL1406" s="32"/>
      <c r="BM1406" s="32"/>
      <c r="BN1406" s="32"/>
      <c r="BO1406" s="32"/>
      <c r="BP1406" s="32"/>
      <c r="BQ1406" s="32"/>
      <c r="BR1406" s="32"/>
      <c r="BS1406" s="32"/>
      <c r="BT1406" s="32"/>
      <c r="BU1406" s="32"/>
      <c r="BV1406" s="32"/>
      <c r="BW1406" s="32"/>
      <c r="BX1406" s="32"/>
      <c r="BY1406" s="32"/>
      <c r="BZ1406" s="32"/>
      <c r="CA1406" s="32"/>
      <c r="CB1406" s="32"/>
      <c r="CC1406" s="32"/>
      <c r="CD1406" s="32"/>
      <c r="CE1406" s="32"/>
      <c r="CF1406" s="32"/>
      <c r="CG1406" s="32"/>
      <c r="CH1406" s="32"/>
      <c r="CI1406" s="32"/>
      <c r="CJ1406" s="32"/>
      <c r="CK1406" s="32"/>
      <c r="CL1406" s="32"/>
      <c r="CM1406" s="32"/>
      <c r="CN1406" s="32"/>
      <c r="CO1406" s="32"/>
      <c r="CP1406" s="32"/>
      <c r="CQ1406" s="32"/>
      <c r="CR1406" s="32"/>
      <c r="CS1406" s="32"/>
      <c r="CT1406" s="32"/>
      <c r="CU1406" s="32"/>
      <c r="CV1406" s="32"/>
      <c r="CW1406" s="32"/>
    </row>
    <row r="1407" spans="15:101" s="26" customFormat="1" x14ac:dyDescent="0.3">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c r="AV1407" s="32"/>
      <c r="AW1407" s="32"/>
      <c r="AX1407" s="32"/>
      <c r="AY1407" s="32"/>
      <c r="AZ1407" s="32"/>
      <c r="BA1407" s="32"/>
      <c r="BB1407" s="32"/>
      <c r="BC1407" s="32"/>
      <c r="BD1407" s="32"/>
      <c r="BE1407" s="32"/>
      <c r="BF1407" s="32"/>
      <c r="BG1407" s="32"/>
      <c r="BH1407" s="32"/>
      <c r="BI1407" s="32"/>
      <c r="BJ1407" s="32"/>
      <c r="BK1407" s="32"/>
      <c r="BL1407" s="32"/>
      <c r="BM1407" s="32"/>
      <c r="BN1407" s="32"/>
      <c r="BO1407" s="32"/>
      <c r="BP1407" s="32"/>
      <c r="BQ1407" s="32"/>
      <c r="BR1407" s="32"/>
      <c r="BS1407" s="32"/>
      <c r="BT1407" s="32"/>
      <c r="BU1407" s="32"/>
      <c r="BV1407" s="32"/>
      <c r="BW1407" s="32"/>
      <c r="BX1407" s="32"/>
      <c r="BY1407" s="32"/>
      <c r="BZ1407" s="32"/>
      <c r="CA1407" s="32"/>
      <c r="CB1407" s="32"/>
      <c r="CC1407" s="32"/>
      <c r="CD1407" s="32"/>
      <c r="CE1407" s="32"/>
      <c r="CF1407" s="32"/>
      <c r="CG1407" s="32"/>
      <c r="CH1407" s="32"/>
      <c r="CI1407" s="32"/>
      <c r="CJ1407" s="32"/>
      <c r="CK1407" s="32"/>
      <c r="CL1407" s="32"/>
      <c r="CM1407" s="32"/>
      <c r="CN1407" s="32"/>
      <c r="CO1407" s="32"/>
      <c r="CP1407" s="32"/>
      <c r="CQ1407" s="32"/>
      <c r="CR1407" s="32"/>
      <c r="CS1407" s="32"/>
      <c r="CT1407" s="32"/>
      <c r="CU1407" s="32"/>
      <c r="CV1407" s="32"/>
      <c r="CW1407" s="32"/>
    </row>
    <row r="1408" spans="15:101" s="26" customFormat="1" x14ac:dyDescent="0.3">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c r="AV1408" s="32"/>
      <c r="AW1408" s="32"/>
      <c r="AX1408" s="32"/>
      <c r="AY1408" s="32"/>
      <c r="AZ1408" s="32"/>
      <c r="BA1408" s="32"/>
      <c r="BB1408" s="32"/>
      <c r="BC1408" s="32"/>
      <c r="BD1408" s="32"/>
      <c r="BE1408" s="32"/>
      <c r="BF1408" s="32"/>
      <c r="BG1408" s="32"/>
      <c r="BH1408" s="32"/>
      <c r="BI1408" s="32"/>
      <c r="BJ1408" s="32"/>
      <c r="BK1408" s="32"/>
      <c r="BL1408" s="32"/>
      <c r="BM1408" s="32"/>
      <c r="BN1408" s="32"/>
      <c r="BO1408" s="32"/>
      <c r="BP1408" s="32"/>
      <c r="BQ1408" s="32"/>
      <c r="BR1408" s="32"/>
      <c r="BS1408" s="32"/>
      <c r="BT1408" s="32"/>
      <c r="BU1408" s="32"/>
      <c r="BV1408" s="32"/>
      <c r="BW1408" s="32"/>
      <c r="BX1408" s="32"/>
      <c r="BY1408" s="32"/>
      <c r="BZ1408" s="32"/>
      <c r="CA1408" s="32"/>
      <c r="CB1408" s="32"/>
      <c r="CC1408" s="32"/>
      <c r="CD1408" s="32"/>
      <c r="CE1408" s="32"/>
      <c r="CF1408" s="32"/>
      <c r="CG1408" s="32"/>
      <c r="CH1408" s="32"/>
      <c r="CI1408" s="32"/>
      <c r="CJ1408" s="32"/>
      <c r="CK1408" s="32"/>
      <c r="CL1408" s="32"/>
      <c r="CM1408" s="32"/>
      <c r="CN1408" s="32"/>
      <c r="CO1408" s="32"/>
      <c r="CP1408" s="32"/>
      <c r="CQ1408" s="32"/>
      <c r="CR1408" s="32"/>
      <c r="CS1408" s="32"/>
      <c r="CT1408" s="32"/>
      <c r="CU1408" s="32"/>
      <c r="CV1408" s="32"/>
      <c r="CW1408" s="32"/>
    </row>
    <row r="1409" spans="15:101" s="26" customFormat="1" x14ac:dyDescent="0.3">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c r="AV1409" s="32"/>
      <c r="AW1409" s="32"/>
      <c r="AX1409" s="32"/>
      <c r="AY1409" s="32"/>
      <c r="AZ1409" s="32"/>
      <c r="BA1409" s="32"/>
      <c r="BB1409" s="32"/>
      <c r="BC1409" s="32"/>
      <c r="BD1409" s="32"/>
      <c r="BE1409" s="32"/>
      <c r="BF1409" s="32"/>
      <c r="BG1409" s="32"/>
      <c r="BH1409" s="32"/>
      <c r="BI1409" s="32"/>
      <c r="BJ1409" s="32"/>
      <c r="BK1409" s="32"/>
      <c r="BL1409" s="32"/>
      <c r="BM1409" s="32"/>
      <c r="BN1409" s="32"/>
      <c r="BO1409" s="32"/>
      <c r="BP1409" s="32"/>
      <c r="BQ1409" s="32"/>
      <c r="BR1409" s="32"/>
      <c r="BS1409" s="32"/>
      <c r="BT1409" s="32"/>
      <c r="BU1409" s="32"/>
      <c r="BV1409" s="32"/>
      <c r="BW1409" s="32"/>
      <c r="BX1409" s="32"/>
      <c r="BY1409" s="32"/>
      <c r="BZ1409" s="32"/>
      <c r="CA1409" s="32"/>
      <c r="CB1409" s="32"/>
      <c r="CC1409" s="32"/>
      <c r="CD1409" s="32"/>
      <c r="CE1409" s="32"/>
      <c r="CF1409" s="32"/>
      <c r="CG1409" s="32"/>
      <c r="CH1409" s="32"/>
      <c r="CI1409" s="32"/>
      <c r="CJ1409" s="32"/>
      <c r="CK1409" s="32"/>
      <c r="CL1409" s="32"/>
      <c r="CM1409" s="32"/>
      <c r="CN1409" s="32"/>
      <c r="CO1409" s="32"/>
      <c r="CP1409" s="32"/>
      <c r="CQ1409" s="32"/>
      <c r="CR1409" s="32"/>
      <c r="CS1409" s="32"/>
      <c r="CT1409" s="32"/>
      <c r="CU1409" s="32"/>
      <c r="CV1409" s="32"/>
      <c r="CW1409" s="32"/>
    </row>
    <row r="1410" spans="15:101" s="26" customFormat="1" x14ac:dyDescent="0.3">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c r="AV1410" s="32"/>
      <c r="AW1410" s="32"/>
      <c r="AX1410" s="32"/>
      <c r="AY1410" s="32"/>
      <c r="AZ1410" s="32"/>
      <c r="BA1410" s="32"/>
      <c r="BB1410" s="32"/>
      <c r="BC1410" s="32"/>
      <c r="BD1410" s="32"/>
      <c r="BE1410" s="32"/>
      <c r="BF1410" s="32"/>
      <c r="BG1410" s="32"/>
      <c r="BH1410" s="32"/>
      <c r="BI1410" s="32"/>
      <c r="BJ1410" s="32"/>
      <c r="BK1410" s="32"/>
      <c r="BL1410" s="32"/>
      <c r="BM1410" s="32"/>
      <c r="BN1410" s="32"/>
      <c r="BO1410" s="32"/>
      <c r="BP1410" s="32"/>
      <c r="BQ1410" s="32"/>
      <c r="BR1410" s="32"/>
      <c r="BS1410" s="32"/>
      <c r="BT1410" s="32"/>
      <c r="BU1410" s="32"/>
      <c r="BV1410" s="32"/>
      <c r="BW1410" s="32"/>
      <c r="BX1410" s="32"/>
      <c r="BY1410" s="32"/>
      <c r="BZ1410" s="32"/>
      <c r="CA1410" s="32"/>
      <c r="CB1410" s="32"/>
      <c r="CC1410" s="32"/>
      <c r="CD1410" s="32"/>
      <c r="CE1410" s="32"/>
      <c r="CF1410" s="32"/>
      <c r="CG1410" s="32"/>
      <c r="CH1410" s="32"/>
      <c r="CI1410" s="32"/>
      <c r="CJ1410" s="32"/>
      <c r="CK1410" s="32"/>
      <c r="CL1410" s="32"/>
      <c r="CM1410" s="32"/>
      <c r="CN1410" s="32"/>
      <c r="CO1410" s="32"/>
      <c r="CP1410" s="32"/>
      <c r="CQ1410" s="32"/>
      <c r="CR1410" s="32"/>
      <c r="CS1410" s="32"/>
      <c r="CT1410" s="32"/>
      <c r="CU1410" s="32"/>
      <c r="CV1410" s="32"/>
      <c r="CW1410" s="32"/>
    </row>
    <row r="1411" spans="15:101" s="26" customFormat="1" x14ac:dyDescent="0.3">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c r="AV1411" s="32"/>
      <c r="AW1411" s="32"/>
      <c r="AX1411" s="32"/>
      <c r="AY1411" s="32"/>
      <c r="AZ1411" s="32"/>
      <c r="BA1411" s="32"/>
      <c r="BB1411" s="32"/>
      <c r="BC1411" s="32"/>
      <c r="BD1411" s="32"/>
      <c r="BE1411" s="32"/>
      <c r="BF1411" s="32"/>
      <c r="BG1411" s="32"/>
      <c r="BH1411" s="32"/>
      <c r="BI1411" s="32"/>
      <c r="BJ1411" s="32"/>
      <c r="BK1411" s="32"/>
      <c r="BL1411" s="32"/>
      <c r="BM1411" s="32"/>
      <c r="BN1411" s="32"/>
      <c r="BO1411" s="32"/>
      <c r="BP1411" s="32"/>
      <c r="BQ1411" s="32"/>
      <c r="BR1411" s="32"/>
      <c r="BS1411" s="32"/>
      <c r="BT1411" s="32"/>
      <c r="BU1411" s="32"/>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row>
    <row r="1412" spans="15:101" s="26" customFormat="1" x14ac:dyDescent="0.3">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c r="AV1412" s="32"/>
      <c r="AW1412" s="32"/>
      <c r="AX1412" s="32"/>
      <c r="AY1412" s="32"/>
      <c r="AZ1412" s="32"/>
      <c r="BA1412" s="32"/>
      <c r="BB1412" s="32"/>
      <c r="BC1412" s="32"/>
      <c r="BD1412" s="32"/>
      <c r="BE1412" s="32"/>
      <c r="BF1412" s="32"/>
      <c r="BG1412" s="32"/>
      <c r="BH1412" s="32"/>
      <c r="BI1412" s="32"/>
      <c r="BJ1412" s="32"/>
      <c r="BK1412" s="32"/>
      <c r="BL1412" s="32"/>
      <c r="BM1412" s="32"/>
      <c r="BN1412" s="32"/>
      <c r="BO1412" s="32"/>
      <c r="BP1412" s="32"/>
      <c r="BQ1412" s="32"/>
      <c r="BR1412" s="32"/>
      <c r="BS1412" s="32"/>
      <c r="BT1412" s="32"/>
      <c r="BU1412" s="32"/>
      <c r="BV1412" s="32"/>
      <c r="BW1412" s="32"/>
      <c r="BX1412" s="32"/>
      <c r="BY1412" s="32"/>
      <c r="BZ1412" s="32"/>
      <c r="CA1412" s="32"/>
      <c r="CB1412" s="32"/>
      <c r="CC1412" s="32"/>
      <c r="CD1412" s="32"/>
      <c r="CE1412" s="32"/>
      <c r="CF1412" s="32"/>
      <c r="CG1412" s="32"/>
      <c r="CH1412" s="32"/>
      <c r="CI1412" s="32"/>
      <c r="CJ1412" s="32"/>
      <c r="CK1412" s="32"/>
      <c r="CL1412" s="32"/>
      <c r="CM1412" s="32"/>
      <c r="CN1412" s="32"/>
      <c r="CO1412" s="32"/>
      <c r="CP1412" s="32"/>
      <c r="CQ1412" s="32"/>
      <c r="CR1412" s="32"/>
      <c r="CS1412" s="32"/>
      <c r="CT1412" s="32"/>
      <c r="CU1412" s="32"/>
      <c r="CV1412" s="32"/>
      <c r="CW1412" s="32"/>
    </row>
    <row r="1413" spans="15:101" s="26" customFormat="1" x14ac:dyDescent="0.3">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c r="AV1413" s="32"/>
      <c r="AW1413" s="32"/>
      <c r="AX1413" s="32"/>
      <c r="AY1413" s="32"/>
      <c r="AZ1413" s="32"/>
      <c r="BA1413" s="32"/>
      <c r="BB1413" s="32"/>
      <c r="BC1413" s="32"/>
      <c r="BD1413" s="32"/>
      <c r="BE1413" s="32"/>
      <c r="BF1413" s="32"/>
      <c r="BG1413" s="32"/>
      <c r="BH1413" s="32"/>
      <c r="BI1413" s="32"/>
      <c r="BJ1413" s="32"/>
      <c r="BK1413" s="32"/>
      <c r="BL1413" s="32"/>
      <c r="BM1413" s="32"/>
      <c r="BN1413" s="32"/>
      <c r="BO1413" s="32"/>
      <c r="BP1413" s="32"/>
      <c r="BQ1413" s="32"/>
      <c r="BR1413" s="32"/>
      <c r="BS1413" s="32"/>
      <c r="BT1413" s="32"/>
      <c r="BU1413" s="32"/>
      <c r="BV1413" s="32"/>
      <c r="BW1413" s="32"/>
      <c r="BX1413" s="32"/>
      <c r="BY1413" s="32"/>
      <c r="BZ1413" s="32"/>
      <c r="CA1413" s="32"/>
      <c r="CB1413" s="32"/>
      <c r="CC1413" s="32"/>
      <c r="CD1413" s="32"/>
      <c r="CE1413" s="32"/>
      <c r="CF1413" s="32"/>
      <c r="CG1413" s="32"/>
      <c r="CH1413" s="32"/>
      <c r="CI1413" s="32"/>
      <c r="CJ1413" s="32"/>
      <c r="CK1413" s="32"/>
      <c r="CL1413" s="32"/>
      <c r="CM1413" s="32"/>
      <c r="CN1413" s="32"/>
      <c r="CO1413" s="32"/>
      <c r="CP1413" s="32"/>
      <c r="CQ1413" s="32"/>
      <c r="CR1413" s="32"/>
      <c r="CS1413" s="32"/>
      <c r="CT1413" s="32"/>
      <c r="CU1413" s="32"/>
      <c r="CV1413" s="32"/>
      <c r="CW1413" s="32"/>
    </row>
    <row r="1414" spans="15:101" s="26" customFormat="1" x14ac:dyDescent="0.3">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c r="AV1414" s="32"/>
      <c r="AW1414" s="32"/>
      <c r="AX1414" s="32"/>
      <c r="AY1414" s="32"/>
      <c r="AZ1414" s="32"/>
      <c r="BA1414" s="32"/>
      <c r="BB1414" s="32"/>
      <c r="BC1414" s="32"/>
      <c r="BD1414" s="32"/>
      <c r="BE1414" s="32"/>
      <c r="BF1414" s="32"/>
      <c r="BG1414" s="32"/>
      <c r="BH1414" s="32"/>
      <c r="BI1414" s="32"/>
      <c r="BJ1414" s="32"/>
      <c r="BK1414" s="32"/>
      <c r="BL1414" s="32"/>
      <c r="BM1414" s="32"/>
      <c r="BN1414" s="32"/>
      <c r="BO1414" s="32"/>
      <c r="BP1414" s="32"/>
      <c r="BQ1414" s="32"/>
      <c r="BR1414" s="32"/>
      <c r="BS1414" s="32"/>
      <c r="BT1414" s="32"/>
      <c r="BU1414" s="32"/>
      <c r="BV1414" s="32"/>
      <c r="BW1414" s="32"/>
      <c r="BX1414" s="32"/>
      <c r="BY1414" s="32"/>
      <c r="BZ1414" s="32"/>
      <c r="CA1414" s="32"/>
      <c r="CB1414" s="32"/>
      <c r="CC1414" s="32"/>
      <c r="CD1414" s="32"/>
      <c r="CE1414" s="32"/>
      <c r="CF1414" s="32"/>
      <c r="CG1414" s="32"/>
      <c r="CH1414" s="32"/>
      <c r="CI1414" s="32"/>
      <c r="CJ1414" s="32"/>
      <c r="CK1414" s="32"/>
      <c r="CL1414" s="32"/>
      <c r="CM1414" s="32"/>
      <c r="CN1414" s="32"/>
      <c r="CO1414" s="32"/>
      <c r="CP1414" s="32"/>
      <c r="CQ1414" s="32"/>
      <c r="CR1414" s="32"/>
      <c r="CS1414" s="32"/>
      <c r="CT1414" s="32"/>
      <c r="CU1414" s="32"/>
      <c r="CV1414" s="32"/>
      <c r="CW1414" s="32"/>
    </row>
    <row r="1415" spans="15:101" s="26" customFormat="1" x14ac:dyDescent="0.3">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c r="AV1415" s="32"/>
      <c r="AW1415" s="32"/>
      <c r="AX1415" s="32"/>
      <c r="AY1415" s="32"/>
      <c r="AZ1415" s="32"/>
      <c r="BA1415" s="32"/>
      <c r="BB1415" s="32"/>
      <c r="BC1415" s="32"/>
      <c r="BD1415" s="32"/>
      <c r="BE1415" s="32"/>
      <c r="BF1415" s="32"/>
      <c r="BG1415" s="32"/>
      <c r="BH1415" s="32"/>
      <c r="BI1415" s="32"/>
      <c r="BJ1415" s="32"/>
      <c r="BK1415" s="32"/>
      <c r="BL1415" s="32"/>
      <c r="BM1415" s="32"/>
      <c r="BN1415" s="32"/>
      <c r="BO1415" s="32"/>
      <c r="BP1415" s="32"/>
      <c r="BQ1415" s="32"/>
      <c r="BR1415" s="32"/>
      <c r="BS1415" s="32"/>
      <c r="BT1415" s="32"/>
      <c r="BU1415" s="32"/>
      <c r="BV1415" s="32"/>
      <c r="BW1415" s="32"/>
      <c r="BX1415" s="32"/>
      <c r="BY1415" s="32"/>
      <c r="BZ1415" s="32"/>
      <c r="CA1415" s="32"/>
      <c r="CB1415" s="32"/>
      <c r="CC1415" s="32"/>
      <c r="CD1415" s="32"/>
      <c r="CE1415" s="32"/>
      <c r="CF1415" s="32"/>
      <c r="CG1415" s="32"/>
      <c r="CH1415" s="32"/>
      <c r="CI1415" s="32"/>
      <c r="CJ1415" s="32"/>
      <c r="CK1415" s="32"/>
      <c r="CL1415" s="32"/>
      <c r="CM1415" s="32"/>
      <c r="CN1415" s="32"/>
      <c r="CO1415" s="32"/>
      <c r="CP1415" s="32"/>
      <c r="CQ1415" s="32"/>
      <c r="CR1415" s="32"/>
      <c r="CS1415" s="32"/>
      <c r="CT1415" s="32"/>
      <c r="CU1415" s="32"/>
      <c r="CV1415" s="32"/>
      <c r="CW1415" s="32"/>
    </row>
    <row r="1416" spans="15:101" s="26" customFormat="1" x14ac:dyDescent="0.3">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c r="AV1416" s="32"/>
      <c r="AW1416" s="32"/>
      <c r="AX1416" s="32"/>
      <c r="AY1416" s="32"/>
      <c r="AZ1416" s="32"/>
      <c r="BA1416" s="32"/>
      <c r="BB1416" s="32"/>
      <c r="BC1416" s="32"/>
      <c r="BD1416" s="32"/>
      <c r="BE1416" s="32"/>
      <c r="BF1416" s="32"/>
      <c r="BG1416" s="32"/>
      <c r="BH1416" s="32"/>
      <c r="BI1416" s="32"/>
      <c r="BJ1416" s="32"/>
      <c r="BK1416" s="32"/>
      <c r="BL1416" s="32"/>
      <c r="BM1416" s="32"/>
      <c r="BN1416" s="32"/>
      <c r="BO1416" s="32"/>
      <c r="BP1416" s="32"/>
      <c r="BQ1416" s="32"/>
      <c r="BR1416" s="32"/>
      <c r="BS1416" s="32"/>
      <c r="BT1416" s="32"/>
      <c r="BU1416" s="32"/>
      <c r="BV1416" s="32"/>
      <c r="BW1416" s="32"/>
      <c r="BX1416" s="32"/>
      <c r="BY1416" s="32"/>
      <c r="BZ1416" s="32"/>
      <c r="CA1416" s="32"/>
      <c r="CB1416" s="32"/>
      <c r="CC1416" s="32"/>
      <c r="CD1416" s="32"/>
      <c r="CE1416" s="32"/>
      <c r="CF1416" s="32"/>
      <c r="CG1416" s="32"/>
      <c r="CH1416" s="32"/>
      <c r="CI1416" s="32"/>
      <c r="CJ1416" s="32"/>
      <c r="CK1416" s="32"/>
      <c r="CL1416" s="32"/>
      <c r="CM1416" s="32"/>
      <c r="CN1416" s="32"/>
      <c r="CO1416" s="32"/>
      <c r="CP1416" s="32"/>
      <c r="CQ1416" s="32"/>
      <c r="CR1416" s="32"/>
      <c r="CS1416" s="32"/>
      <c r="CT1416" s="32"/>
      <c r="CU1416" s="32"/>
      <c r="CV1416" s="32"/>
      <c r="CW1416" s="32"/>
    </row>
    <row r="1417" spans="15:101" s="26" customFormat="1" x14ac:dyDescent="0.3">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c r="AV1417" s="32"/>
      <c r="AW1417" s="32"/>
      <c r="AX1417" s="32"/>
      <c r="AY1417" s="32"/>
      <c r="AZ1417" s="32"/>
      <c r="BA1417" s="32"/>
      <c r="BB1417" s="32"/>
      <c r="BC1417" s="32"/>
      <c r="BD1417" s="32"/>
      <c r="BE1417" s="32"/>
      <c r="BF1417" s="32"/>
      <c r="BG1417" s="32"/>
      <c r="BH1417" s="32"/>
      <c r="BI1417" s="32"/>
      <c r="BJ1417" s="32"/>
      <c r="BK1417" s="32"/>
      <c r="BL1417" s="32"/>
      <c r="BM1417" s="32"/>
      <c r="BN1417" s="32"/>
      <c r="BO1417" s="32"/>
      <c r="BP1417" s="32"/>
      <c r="BQ1417" s="32"/>
      <c r="BR1417" s="32"/>
      <c r="BS1417" s="32"/>
      <c r="BT1417" s="32"/>
      <c r="BU1417" s="32"/>
      <c r="BV1417" s="32"/>
      <c r="BW1417" s="32"/>
      <c r="BX1417" s="32"/>
      <c r="BY1417" s="32"/>
      <c r="BZ1417" s="32"/>
      <c r="CA1417" s="32"/>
      <c r="CB1417" s="32"/>
      <c r="CC1417" s="32"/>
      <c r="CD1417" s="32"/>
      <c r="CE1417" s="32"/>
      <c r="CF1417" s="32"/>
      <c r="CG1417" s="32"/>
      <c r="CH1417" s="32"/>
      <c r="CI1417" s="32"/>
      <c r="CJ1417" s="32"/>
      <c r="CK1417" s="32"/>
      <c r="CL1417" s="32"/>
      <c r="CM1417" s="32"/>
      <c r="CN1417" s="32"/>
      <c r="CO1417" s="32"/>
      <c r="CP1417" s="32"/>
      <c r="CQ1417" s="32"/>
      <c r="CR1417" s="32"/>
      <c r="CS1417" s="32"/>
      <c r="CT1417" s="32"/>
      <c r="CU1417" s="32"/>
      <c r="CV1417" s="32"/>
      <c r="CW1417" s="32"/>
    </row>
    <row r="1418" spans="15:101" s="26" customFormat="1" x14ac:dyDescent="0.3">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c r="AV1418" s="32"/>
      <c r="AW1418" s="32"/>
      <c r="AX1418" s="32"/>
      <c r="AY1418" s="32"/>
      <c r="AZ1418" s="32"/>
      <c r="BA1418" s="32"/>
      <c r="BB1418" s="32"/>
      <c r="BC1418" s="32"/>
      <c r="BD1418" s="32"/>
      <c r="BE1418" s="32"/>
      <c r="BF1418" s="32"/>
      <c r="BG1418" s="32"/>
      <c r="BH1418" s="32"/>
      <c r="BI1418" s="32"/>
      <c r="BJ1418" s="32"/>
      <c r="BK1418" s="32"/>
      <c r="BL1418" s="32"/>
      <c r="BM1418" s="32"/>
      <c r="BN1418" s="32"/>
      <c r="BO1418" s="32"/>
      <c r="BP1418" s="32"/>
      <c r="BQ1418" s="32"/>
      <c r="BR1418" s="32"/>
      <c r="BS1418" s="32"/>
      <c r="BT1418" s="32"/>
      <c r="BU1418" s="32"/>
      <c r="BV1418" s="32"/>
      <c r="BW1418" s="32"/>
      <c r="BX1418" s="32"/>
      <c r="BY1418" s="32"/>
      <c r="BZ1418" s="32"/>
      <c r="CA1418" s="32"/>
      <c r="CB1418" s="32"/>
      <c r="CC1418" s="32"/>
      <c r="CD1418" s="32"/>
      <c r="CE1418" s="32"/>
      <c r="CF1418" s="32"/>
      <c r="CG1418" s="32"/>
      <c r="CH1418" s="32"/>
      <c r="CI1418" s="32"/>
      <c r="CJ1418" s="32"/>
      <c r="CK1418" s="32"/>
      <c r="CL1418" s="32"/>
      <c r="CM1418" s="32"/>
      <c r="CN1418" s="32"/>
      <c r="CO1418" s="32"/>
      <c r="CP1418" s="32"/>
      <c r="CQ1418" s="32"/>
      <c r="CR1418" s="32"/>
      <c r="CS1418" s="32"/>
      <c r="CT1418" s="32"/>
      <c r="CU1418" s="32"/>
      <c r="CV1418" s="32"/>
      <c r="CW1418" s="32"/>
    </row>
    <row r="1419" spans="15:101" s="26" customFormat="1" x14ac:dyDescent="0.3">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c r="AV1419" s="32"/>
      <c r="AW1419" s="32"/>
      <c r="AX1419" s="32"/>
      <c r="AY1419" s="32"/>
      <c r="AZ1419" s="32"/>
      <c r="BA1419" s="32"/>
      <c r="BB1419" s="32"/>
      <c r="BC1419" s="32"/>
      <c r="BD1419" s="32"/>
      <c r="BE1419" s="32"/>
      <c r="BF1419" s="32"/>
      <c r="BG1419" s="32"/>
      <c r="BH1419" s="32"/>
      <c r="BI1419" s="32"/>
      <c r="BJ1419" s="32"/>
      <c r="BK1419" s="32"/>
      <c r="BL1419" s="32"/>
      <c r="BM1419" s="32"/>
      <c r="BN1419" s="32"/>
      <c r="BO1419" s="32"/>
      <c r="BP1419" s="32"/>
      <c r="BQ1419" s="32"/>
      <c r="BR1419" s="32"/>
      <c r="BS1419" s="32"/>
      <c r="BT1419" s="32"/>
      <c r="BU1419" s="32"/>
      <c r="BV1419" s="32"/>
      <c r="BW1419" s="32"/>
      <c r="BX1419" s="32"/>
      <c r="BY1419" s="32"/>
      <c r="BZ1419" s="32"/>
      <c r="CA1419" s="32"/>
      <c r="CB1419" s="32"/>
      <c r="CC1419" s="32"/>
      <c r="CD1419" s="32"/>
      <c r="CE1419" s="32"/>
      <c r="CF1419" s="32"/>
      <c r="CG1419" s="32"/>
      <c r="CH1419" s="32"/>
      <c r="CI1419" s="32"/>
      <c r="CJ1419" s="32"/>
      <c r="CK1419" s="32"/>
      <c r="CL1419" s="32"/>
      <c r="CM1419" s="32"/>
      <c r="CN1419" s="32"/>
      <c r="CO1419" s="32"/>
      <c r="CP1419" s="32"/>
      <c r="CQ1419" s="32"/>
      <c r="CR1419" s="32"/>
      <c r="CS1419" s="32"/>
      <c r="CT1419" s="32"/>
      <c r="CU1419" s="32"/>
      <c r="CV1419" s="32"/>
      <c r="CW1419" s="32"/>
    </row>
    <row r="1420" spans="15:101" s="26" customFormat="1" x14ac:dyDescent="0.3">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c r="AV1420" s="32"/>
      <c r="AW1420" s="32"/>
      <c r="AX1420" s="32"/>
      <c r="AY1420" s="32"/>
      <c r="AZ1420" s="32"/>
      <c r="BA1420" s="32"/>
      <c r="BB1420" s="32"/>
      <c r="BC1420" s="32"/>
      <c r="BD1420" s="32"/>
      <c r="BE1420" s="32"/>
      <c r="BF1420" s="32"/>
      <c r="BG1420" s="32"/>
      <c r="BH1420" s="32"/>
      <c r="BI1420" s="32"/>
      <c r="BJ1420" s="32"/>
      <c r="BK1420" s="32"/>
      <c r="BL1420" s="32"/>
      <c r="BM1420" s="32"/>
      <c r="BN1420" s="32"/>
      <c r="BO1420" s="32"/>
      <c r="BP1420" s="32"/>
      <c r="BQ1420" s="32"/>
      <c r="BR1420" s="32"/>
      <c r="BS1420" s="32"/>
      <c r="BT1420" s="32"/>
      <c r="BU1420" s="32"/>
      <c r="BV1420" s="32"/>
      <c r="BW1420" s="32"/>
      <c r="BX1420" s="32"/>
      <c r="BY1420" s="32"/>
      <c r="BZ1420" s="32"/>
      <c r="CA1420" s="32"/>
      <c r="CB1420" s="32"/>
      <c r="CC1420" s="32"/>
      <c r="CD1420" s="32"/>
      <c r="CE1420" s="32"/>
      <c r="CF1420" s="32"/>
      <c r="CG1420" s="32"/>
      <c r="CH1420" s="32"/>
      <c r="CI1420" s="32"/>
      <c r="CJ1420" s="32"/>
      <c r="CK1420" s="32"/>
      <c r="CL1420" s="32"/>
      <c r="CM1420" s="32"/>
      <c r="CN1420" s="32"/>
      <c r="CO1420" s="32"/>
      <c r="CP1420" s="32"/>
      <c r="CQ1420" s="32"/>
      <c r="CR1420" s="32"/>
      <c r="CS1420" s="32"/>
      <c r="CT1420" s="32"/>
      <c r="CU1420" s="32"/>
      <c r="CV1420" s="32"/>
      <c r="CW1420" s="32"/>
    </row>
    <row r="1421" spans="15:101" s="26" customFormat="1" x14ac:dyDescent="0.3">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c r="AV1421" s="32"/>
      <c r="AW1421" s="32"/>
      <c r="AX1421" s="32"/>
      <c r="AY1421" s="32"/>
      <c r="AZ1421" s="32"/>
      <c r="BA1421" s="32"/>
      <c r="BB1421" s="32"/>
      <c r="BC1421" s="32"/>
      <c r="BD1421" s="32"/>
      <c r="BE1421" s="32"/>
      <c r="BF1421" s="32"/>
      <c r="BG1421" s="32"/>
      <c r="BH1421" s="32"/>
      <c r="BI1421" s="32"/>
      <c r="BJ1421" s="32"/>
      <c r="BK1421" s="32"/>
      <c r="BL1421" s="32"/>
      <c r="BM1421" s="32"/>
      <c r="BN1421" s="32"/>
      <c r="BO1421" s="32"/>
      <c r="BP1421" s="32"/>
      <c r="BQ1421" s="32"/>
      <c r="BR1421" s="32"/>
      <c r="BS1421" s="32"/>
      <c r="BT1421" s="32"/>
      <c r="BU1421" s="32"/>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row>
    <row r="1422" spans="15:101" s="26" customFormat="1" x14ac:dyDescent="0.3">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c r="AV1422" s="32"/>
      <c r="AW1422" s="32"/>
      <c r="AX1422" s="32"/>
      <c r="AY1422" s="32"/>
      <c r="AZ1422" s="32"/>
      <c r="BA1422" s="32"/>
      <c r="BB1422" s="32"/>
      <c r="BC1422" s="32"/>
      <c r="BD1422" s="32"/>
      <c r="BE1422" s="32"/>
      <c r="BF1422" s="32"/>
      <c r="BG1422" s="32"/>
      <c r="BH1422" s="32"/>
      <c r="BI1422" s="32"/>
      <c r="BJ1422" s="32"/>
      <c r="BK1422" s="32"/>
      <c r="BL1422" s="32"/>
      <c r="BM1422" s="32"/>
      <c r="BN1422" s="32"/>
      <c r="BO1422" s="32"/>
      <c r="BP1422" s="32"/>
      <c r="BQ1422" s="32"/>
      <c r="BR1422" s="32"/>
      <c r="BS1422" s="32"/>
      <c r="BT1422" s="32"/>
      <c r="BU1422" s="32"/>
      <c r="BV1422" s="32"/>
      <c r="BW1422" s="32"/>
      <c r="BX1422" s="32"/>
      <c r="BY1422" s="32"/>
      <c r="BZ1422" s="32"/>
      <c r="CA1422" s="32"/>
      <c r="CB1422" s="32"/>
      <c r="CC1422" s="32"/>
      <c r="CD1422" s="32"/>
      <c r="CE1422" s="32"/>
      <c r="CF1422" s="32"/>
      <c r="CG1422" s="32"/>
      <c r="CH1422" s="32"/>
      <c r="CI1422" s="32"/>
      <c r="CJ1422" s="32"/>
      <c r="CK1422" s="32"/>
      <c r="CL1422" s="32"/>
      <c r="CM1422" s="32"/>
      <c r="CN1422" s="32"/>
      <c r="CO1422" s="32"/>
      <c r="CP1422" s="32"/>
      <c r="CQ1422" s="32"/>
      <c r="CR1422" s="32"/>
      <c r="CS1422" s="32"/>
      <c r="CT1422" s="32"/>
      <c r="CU1422" s="32"/>
      <c r="CV1422" s="32"/>
      <c r="CW1422" s="32"/>
    </row>
    <row r="1423" spans="15:101" s="26" customFormat="1" x14ac:dyDescent="0.3">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c r="AV1423" s="32"/>
      <c r="AW1423" s="32"/>
      <c r="AX1423" s="32"/>
      <c r="AY1423" s="32"/>
      <c r="AZ1423" s="32"/>
      <c r="BA1423" s="32"/>
      <c r="BB1423" s="32"/>
      <c r="BC1423" s="32"/>
      <c r="BD1423" s="32"/>
      <c r="BE1423" s="32"/>
      <c r="BF1423" s="32"/>
      <c r="BG1423" s="32"/>
      <c r="BH1423" s="32"/>
      <c r="BI1423" s="32"/>
      <c r="BJ1423" s="32"/>
      <c r="BK1423" s="32"/>
      <c r="BL1423" s="32"/>
      <c r="BM1423" s="32"/>
      <c r="BN1423" s="32"/>
      <c r="BO1423" s="32"/>
      <c r="BP1423" s="32"/>
      <c r="BQ1423" s="32"/>
      <c r="BR1423" s="32"/>
      <c r="BS1423" s="32"/>
      <c r="BT1423" s="32"/>
      <c r="BU1423" s="32"/>
      <c r="BV1423" s="32"/>
      <c r="BW1423" s="32"/>
      <c r="BX1423" s="32"/>
      <c r="BY1423" s="32"/>
      <c r="BZ1423" s="32"/>
      <c r="CA1423" s="32"/>
      <c r="CB1423" s="32"/>
      <c r="CC1423" s="32"/>
      <c r="CD1423" s="32"/>
      <c r="CE1423" s="32"/>
      <c r="CF1423" s="32"/>
      <c r="CG1423" s="32"/>
      <c r="CH1423" s="32"/>
      <c r="CI1423" s="32"/>
      <c r="CJ1423" s="32"/>
      <c r="CK1423" s="32"/>
      <c r="CL1423" s="32"/>
      <c r="CM1423" s="32"/>
      <c r="CN1423" s="32"/>
      <c r="CO1423" s="32"/>
      <c r="CP1423" s="32"/>
      <c r="CQ1423" s="32"/>
      <c r="CR1423" s="32"/>
      <c r="CS1423" s="32"/>
      <c r="CT1423" s="32"/>
      <c r="CU1423" s="32"/>
      <c r="CV1423" s="32"/>
      <c r="CW1423" s="32"/>
    </row>
    <row r="1424" spans="15:101" s="26" customFormat="1" x14ac:dyDescent="0.3">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c r="AV1424" s="32"/>
      <c r="AW1424" s="32"/>
      <c r="AX1424" s="32"/>
      <c r="AY1424" s="32"/>
      <c r="AZ1424" s="32"/>
      <c r="BA1424" s="32"/>
      <c r="BB1424" s="32"/>
      <c r="BC1424" s="32"/>
      <c r="BD1424" s="32"/>
      <c r="BE1424" s="32"/>
      <c r="BF1424" s="32"/>
      <c r="BG1424" s="32"/>
      <c r="BH1424" s="32"/>
      <c r="BI1424" s="32"/>
      <c r="BJ1424" s="32"/>
      <c r="BK1424" s="32"/>
      <c r="BL1424" s="32"/>
      <c r="BM1424" s="32"/>
      <c r="BN1424" s="32"/>
      <c r="BO1424" s="32"/>
      <c r="BP1424" s="32"/>
      <c r="BQ1424" s="32"/>
      <c r="BR1424" s="32"/>
      <c r="BS1424" s="32"/>
      <c r="BT1424" s="32"/>
      <c r="BU1424" s="32"/>
      <c r="BV1424" s="32"/>
      <c r="BW1424" s="32"/>
      <c r="BX1424" s="32"/>
      <c r="BY1424" s="32"/>
      <c r="BZ1424" s="32"/>
      <c r="CA1424" s="32"/>
      <c r="CB1424" s="32"/>
      <c r="CC1424" s="32"/>
      <c r="CD1424" s="32"/>
      <c r="CE1424" s="32"/>
      <c r="CF1424" s="32"/>
      <c r="CG1424" s="32"/>
      <c r="CH1424" s="32"/>
      <c r="CI1424" s="32"/>
      <c r="CJ1424" s="32"/>
      <c r="CK1424" s="32"/>
      <c r="CL1424" s="32"/>
      <c r="CM1424" s="32"/>
      <c r="CN1424" s="32"/>
      <c r="CO1424" s="32"/>
      <c r="CP1424" s="32"/>
      <c r="CQ1424" s="32"/>
      <c r="CR1424" s="32"/>
      <c r="CS1424" s="32"/>
      <c r="CT1424" s="32"/>
      <c r="CU1424" s="32"/>
      <c r="CV1424" s="32"/>
      <c r="CW1424" s="32"/>
    </row>
    <row r="1425" spans="15:101" s="26" customFormat="1" x14ac:dyDescent="0.3">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c r="AV1425" s="32"/>
      <c r="AW1425" s="32"/>
      <c r="AX1425" s="32"/>
      <c r="AY1425" s="32"/>
      <c r="AZ1425" s="32"/>
      <c r="BA1425" s="32"/>
      <c r="BB1425" s="32"/>
      <c r="BC1425" s="32"/>
      <c r="BD1425" s="32"/>
      <c r="BE1425" s="32"/>
      <c r="BF1425" s="32"/>
      <c r="BG1425" s="32"/>
      <c r="BH1425" s="32"/>
      <c r="BI1425" s="32"/>
      <c r="BJ1425" s="32"/>
      <c r="BK1425" s="32"/>
      <c r="BL1425" s="32"/>
      <c r="BM1425" s="32"/>
      <c r="BN1425" s="32"/>
      <c r="BO1425" s="32"/>
      <c r="BP1425" s="32"/>
      <c r="BQ1425" s="32"/>
      <c r="BR1425" s="32"/>
      <c r="BS1425" s="32"/>
      <c r="BT1425" s="32"/>
      <c r="BU1425" s="32"/>
      <c r="BV1425" s="32"/>
      <c r="BW1425" s="32"/>
      <c r="BX1425" s="32"/>
      <c r="BY1425" s="32"/>
      <c r="BZ1425" s="32"/>
      <c r="CA1425" s="32"/>
      <c r="CB1425" s="32"/>
      <c r="CC1425" s="32"/>
      <c r="CD1425" s="32"/>
      <c r="CE1425" s="32"/>
      <c r="CF1425" s="32"/>
      <c r="CG1425" s="32"/>
      <c r="CH1425" s="32"/>
      <c r="CI1425" s="32"/>
      <c r="CJ1425" s="32"/>
      <c r="CK1425" s="32"/>
      <c r="CL1425" s="32"/>
      <c r="CM1425" s="32"/>
      <c r="CN1425" s="32"/>
      <c r="CO1425" s="32"/>
      <c r="CP1425" s="32"/>
      <c r="CQ1425" s="32"/>
      <c r="CR1425" s="32"/>
      <c r="CS1425" s="32"/>
      <c r="CT1425" s="32"/>
      <c r="CU1425" s="32"/>
      <c r="CV1425" s="32"/>
      <c r="CW1425" s="32"/>
    </row>
    <row r="1426" spans="15:101" s="26" customFormat="1" x14ac:dyDescent="0.3">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c r="AV1426" s="32"/>
      <c r="AW1426" s="32"/>
      <c r="AX1426" s="32"/>
      <c r="AY1426" s="32"/>
      <c r="AZ1426" s="32"/>
      <c r="BA1426" s="32"/>
      <c r="BB1426" s="32"/>
      <c r="BC1426" s="32"/>
      <c r="BD1426" s="32"/>
      <c r="BE1426" s="32"/>
      <c r="BF1426" s="32"/>
      <c r="BG1426" s="32"/>
      <c r="BH1426" s="32"/>
      <c r="BI1426" s="32"/>
      <c r="BJ1426" s="32"/>
      <c r="BK1426" s="32"/>
      <c r="BL1426" s="32"/>
      <c r="BM1426" s="32"/>
      <c r="BN1426" s="32"/>
      <c r="BO1426" s="32"/>
      <c r="BP1426" s="32"/>
      <c r="BQ1426" s="32"/>
      <c r="BR1426" s="32"/>
      <c r="BS1426" s="32"/>
      <c r="BT1426" s="32"/>
      <c r="BU1426" s="32"/>
      <c r="BV1426" s="32"/>
      <c r="BW1426" s="32"/>
      <c r="BX1426" s="32"/>
      <c r="BY1426" s="32"/>
      <c r="BZ1426" s="32"/>
      <c r="CA1426" s="32"/>
      <c r="CB1426" s="32"/>
      <c r="CC1426" s="32"/>
      <c r="CD1426" s="32"/>
      <c r="CE1426" s="32"/>
      <c r="CF1426" s="32"/>
      <c r="CG1426" s="32"/>
      <c r="CH1426" s="32"/>
      <c r="CI1426" s="32"/>
      <c r="CJ1426" s="32"/>
      <c r="CK1426" s="32"/>
      <c r="CL1426" s="32"/>
      <c r="CM1426" s="32"/>
      <c r="CN1426" s="32"/>
      <c r="CO1426" s="32"/>
      <c r="CP1426" s="32"/>
      <c r="CQ1426" s="32"/>
      <c r="CR1426" s="32"/>
      <c r="CS1426" s="32"/>
      <c r="CT1426" s="32"/>
      <c r="CU1426" s="32"/>
      <c r="CV1426" s="32"/>
      <c r="CW1426" s="32"/>
    </row>
    <row r="1427" spans="15:101" s="26" customFormat="1" x14ac:dyDescent="0.3">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c r="AV1427" s="32"/>
      <c r="AW1427" s="32"/>
      <c r="AX1427" s="32"/>
      <c r="AY1427" s="32"/>
      <c r="AZ1427" s="32"/>
      <c r="BA1427" s="32"/>
      <c r="BB1427" s="32"/>
      <c r="BC1427" s="32"/>
      <c r="BD1427" s="32"/>
      <c r="BE1427" s="32"/>
      <c r="BF1427" s="32"/>
      <c r="BG1427" s="32"/>
      <c r="BH1427" s="32"/>
      <c r="BI1427" s="32"/>
      <c r="BJ1427" s="32"/>
      <c r="BK1427" s="32"/>
      <c r="BL1427" s="32"/>
      <c r="BM1427" s="32"/>
      <c r="BN1427" s="32"/>
      <c r="BO1427" s="32"/>
      <c r="BP1427" s="32"/>
      <c r="BQ1427" s="32"/>
      <c r="BR1427" s="32"/>
      <c r="BS1427" s="32"/>
      <c r="BT1427" s="32"/>
      <c r="BU1427" s="32"/>
      <c r="BV1427" s="32"/>
      <c r="BW1427" s="32"/>
      <c r="BX1427" s="32"/>
      <c r="BY1427" s="32"/>
      <c r="BZ1427" s="32"/>
      <c r="CA1427" s="32"/>
      <c r="CB1427" s="32"/>
      <c r="CC1427" s="32"/>
      <c r="CD1427" s="32"/>
      <c r="CE1427" s="32"/>
      <c r="CF1427" s="32"/>
      <c r="CG1427" s="32"/>
      <c r="CH1427" s="32"/>
      <c r="CI1427" s="32"/>
      <c r="CJ1427" s="32"/>
      <c r="CK1427" s="32"/>
      <c r="CL1427" s="32"/>
      <c r="CM1427" s="32"/>
      <c r="CN1427" s="32"/>
      <c r="CO1427" s="32"/>
      <c r="CP1427" s="32"/>
      <c r="CQ1427" s="32"/>
      <c r="CR1427" s="32"/>
      <c r="CS1427" s="32"/>
      <c r="CT1427" s="32"/>
      <c r="CU1427" s="32"/>
      <c r="CV1427" s="32"/>
      <c r="CW1427" s="32"/>
    </row>
    <row r="1428" spans="15:101" s="26" customFormat="1" x14ac:dyDescent="0.3">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c r="AV1428" s="32"/>
      <c r="AW1428" s="32"/>
      <c r="AX1428" s="32"/>
      <c r="AY1428" s="32"/>
      <c r="AZ1428" s="32"/>
      <c r="BA1428" s="32"/>
      <c r="BB1428" s="32"/>
      <c r="BC1428" s="32"/>
      <c r="BD1428" s="32"/>
      <c r="BE1428" s="32"/>
      <c r="BF1428" s="32"/>
      <c r="BG1428" s="32"/>
      <c r="BH1428" s="32"/>
      <c r="BI1428" s="32"/>
      <c r="BJ1428" s="32"/>
      <c r="BK1428" s="32"/>
      <c r="BL1428" s="32"/>
      <c r="BM1428" s="32"/>
      <c r="BN1428" s="32"/>
      <c r="BO1428" s="32"/>
      <c r="BP1428" s="32"/>
      <c r="BQ1428" s="32"/>
      <c r="BR1428" s="32"/>
      <c r="BS1428" s="32"/>
      <c r="BT1428" s="32"/>
      <c r="BU1428" s="32"/>
      <c r="BV1428" s="32"/>
      <c r="BW1428" s="32"/>
      <c r="BX1428" s="32"/>
      <c r="BY1428" s="32"/>
      <c r="BZ1428" s="32"/>
      <c r="CA1428" s="32"/>
      <c r="CB1428" s="32"/>
      <c r="CC1428" s="32"/>
      <c r="CD1428" s="32"/>
      <c r="CE1428" s="32"/>
      <c r="CF1428" s="32"/>
      <c r="CG1428" s="32"/>
      <c r="CH1428" s="32"/>
      <c r="CI1428" s="32"/>
      <c r="CJ1428" s="32"/>
      <c r="CK1428" s="32"/>
      <c r="CL1428" s="32"/>
      <c r="CM1428" s="32"/>
      <c r="CN1428" s="32"/>
      <c r="CO1428" s="32"/>
      <c r="CP1428" s="32"/>
      <c r="CQ1428" s="32"/>
      <c r="CR1428" s="32"/>
      <c r="CS1428" s="32"/>
      <c r="CT1428" s="32"/>
      <c r="CU1428" s="32"/>
      <c r="CV1428" s="32"/>
      <c r="CW1428" s="32"/>
    </row>
    <row r="1429" spans="15:101" s="26" customFormat="1" x14ac:dyDescent="0.3">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c r="AV1429" s="32"/>
      <c r="AW1429" s="32"/>
      <c r="AX1429" s="32"/>
      <c r="AY1429" s="32"/>
      <c r="AZ1429" s="32"/>
      <c r="BA1429" s="32"/>
      <c r="BB1429" s="32"/>
      <c r="BC1429" s="32"/>
      <c r="BD1429" s="32"/>
      <c r="BE1429" s="32"/>
      <c r="BF1429" s="32"/>
      <c r="BG1429" s="32"/>
      <c r="BH1429" s="32"/>
      <c r="BI1429" s="32"/>
      <c r="BJ1429" s="32"/>
      <c r="BK1429" s="32"/>
      <c r="BL1429" s="32"/>
      <c r="BM1429" s="32"/>
      <c r="BN1429" s="32"/>
      <c r="BO1429" s="32"/>
      <c r="BP1429" s="32"/>
      <c r="BQ1429" s="32"/>
      <c r="BR1429" s="32"/>
      <c r="BS1429" s="32"/>
      <c r="BT1429" s="32"/>
      <c r="BU1429" s="32"/>
      <c r="BV1429" s="32"/>
      <c r="BW1429" s="32"/>
      <c r="BX1429" s="32"/>
      <c r="BY1429" s="32"/>
      <c r="BZ1429" s="32"/>
      <c r="CA1429" s="32"/>
      <c r="CB1429" s="32"/>
      <c r="CC1429" s="32"/>
      <c r="CD1429" s="32"/>
      <c r="CE1429" s="32"/>
      <c r="CF1429" s="32"/>
      <c r="CG1429" s="32"/>
      <c r="CH1429" s="32"/>
      <c r="CI1429" s="32"/>
      <c r="CJ1429" s="32"/>
      <c r="CK1429" s="32"/>
      <c r="CL1429" s="32"/>
      <c r="CM1429" s="32"/>
      <c r="CN1429" s="32"/>
      <c r="CO1429" s="32"/>
      <c r="CP1429" s="32"/>
      <c r="CQ1429" s="32"/>
      <c r="CR1429" s="32"/>
      <c r="CS1429" s="32"/>
      <c r="CT1429" s="32"/>
      <c r="CU1429" s="32"/>
      <c r="CV1429" s="32"/>
      <c r="CW1429" s="32"/>
    </row>
    <row r="1430" spans="15:101" s="26" customFormat="1" x14ac:dyDescent="0.3">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c r="AV1430" s="32"/>
      <c r="AW1430" s="32"/>
      <c r="AX1430" s="32"/>
      <c r="AY1430" s="32"/>
      <c r="AZ1430" s="32"/>
      <c r="BA1430" s="32"/>
      <c r="BB1430" s="32"/>
      <c r="BC1430" s="32"/>
      <c r="BD1430" s="32"/>
      <c r="BE1430" s="32"/>
      <c r="BF1430" s="32"/>
      <c r="BG1430" s="32"/>
      <c r="BH1430" s="32"/>
      <c r="BI1430" s="32"/>
      <c r="BJ1430" s="32"/>
      <c r="BK1430" s="32"/>
      <c r="BL1430" s="32"/>
      <c r="BM1430" s="32"/>
      <c r="BN1430" s="32"/>
      <c r="BO1430" s="32"/>
      <c r="BP1430" s="32"/>
      <c r="BQ1430" s="32"/>
      <c r="BR1430" s="32"/>
      <c r="BS1430" s="32"/>
      <c r="BT1430" s="32"/>
      <c r="BU1430" s="32"/>
      <c r="BV1430" s="32"/>
      <c r="BW1430" s="32"/>
      <c r="BX1430" s="32"/>
      <c r="BY1430" s="32"/>
      <c r="BZ1430" s="32"/>
      <c r="CA1430" s="32"/>
      <c r="CB1430" s="32"/>
      <c r="CC1430" s="32"/>
      <c r="CD1430" s="32"/>
      <c r="CE1430" s="32"/>
      <c r="CF1430" s="32"/>
      <c r="CG1430" s="32"/>
      <c r="CH1430" s="32"/>
      <c r="CI1430" s="32"/>
      <c r="CJ1430" s="32"/>
      <c r="CK1430" s="32"/>
      <c r="CL1430" s="32"/>
      <c r="CM1430" s="32"/>
      <c r="CN1430" s="32"/>
      <c r="CO1430" s="32"/>
      <c r="CP1430" s="32"/>
      <c r="CQ1430" s="32"/>
      <c r="CR1430" s="32"/>
      <c r="CS1430" s="32"/>
      <c r="CT1430" s="32"/>
      <c r="CU1430" s="32"/>
      <c r="CV1430" s="32"/>
      <c r="CW1430" s="32"/>
    </row>
    <row r="1431" spans="15:101" s="26" customFormat="1" x14ac:dyDescent="0.3">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c r="AV1431" s="32"/>
      <c r="AW1431" s="32"/>
      <c r="AX1431" s="32"/>
      <c r="AY1431" s="32"/>
      <c r="AZ1431" s="32"/>
      <c r="BA1431" s="32"/>
      <c r="BB1431" s="32"/>
      <c r="BC1431" s="32"/>
      <c r="BD1431" s="32"/>
      <c r="BE1431" s="32"/>
      <c r="BF1431" s="32"/>
      <c r="BG1431" s="32"/>
      <c r="BH1431" s="32"/>
      <c r="BI1431" s="32"/>
      <c r="BJ1431" s="32"/>
      <c r="BK1431" s="32"/>
      <c r="BL1431" s="32"/>
      <c r="BM1431" s="32"/>
      <c r="BN1431" s="32"/>
      <c r="BO1431" s="32"/>
      <c r="BP1431" s="32"/>
      <c r="BQ1431" s="32"/>
      <c r="BR1431" s="32"/>
      <c r="BS1431" s="32"/>
      <c r="BT1431" s="32"/>
      <c r="BU1431" s="32"/>
      <c r="BV1431" s="32"/>
      <c r="BW1431" s="32"/>
      <c r="BX1431" s="32"/>
      <c r="BY1431" s="32"/>
      <c r="BZ1431" s="32"/>
      <c r="CA1431" s="32"/>
      <c r="CB1431" s="32"/>
      <c r="CC1431" s="32"/>
      <c r="CD1431" s="32"/>
      <c r="CE1431" s="32"/>
      <c r="CF1431" s="32"/>
      <c r="CG1431" s="32"/>
      <c r="CH1431" s="32"/>
      <c r="CI1431" s="32"/>
      <c r="CJ1431" s="32"/>
      <c r="CK1431" s="32"/>
      <c r="CL1431" s="32"/>
      <c r="CM1431" s="32"/>
      <c r="CN1431" s="32"/>
      <c r="CO1431" s="32"/>
      <c r="CP1431" s="32"/>
      <c r="CQ1431" s="32"/>
      <c r="CR1431" s="32"/>
      <c r="CS1431" s="32"/>
      <c r="CT1431" s="32"/>
      <c r="CU1431" s="32"/>
      <c r="CV1431" s="32"/>
      <c r="CW1431" s="32"/>
    </row>
    <row r="1432" spans="15:101" s="26" customFormat="1" x14ac:dyDescent="0.3">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c r="AV1432" s="32"/>
      <c r="AW1432" s="32"/>
      <c r="AX1432" s="32"/>
      <c r="AY1432" s="32"/>
      <c r="AZ1432" s="32"/>
      <c r="BA1432" s="32"/>
      <c r="BB1432" s="32"/>
      <c r="BC1432" s="32"/>
      <c r="BD1432" s="32"/>
      <c r="BE1432" s="32"/>
      <c r="BF1432" s="32"/>
      <c r="BG1432" s="32"/>
      <c r="BH1432" s="32"/>
      <c r="BI1432" s="32"/>
      <c r="BJ1432" s="32"/>
      <c r="BK1432" s="32"/>
      <c r="BL1432" s="32"/>
      <c r="BM1432" s="32"/>
      <c r="BN1432" s="32"/>
      <c r="BO1432" s="32"/>
      <c r="BP1432" s="32"/>
      <c r="BQ1432" s="32"/>
      <c r="BR1432" s="32"/>
      <c r="BS1432" s="32"/>
      <c r="BT1432" s="32"/>
      <c r="BU1432" s="32"/>
      <c r="BV1432" s="32"/>
      <c r="BW1432" s="32"/>
      <c r="BX1432" s="32"/>
      <c r="BY1432" s="32"/>
      <c r="BZ1432" s="32"/>
      <c r="CA1432" s="32"/>
      <c r="CB1432" s="32"/>
      <c r="CC1432" s="32"/>
      <c r="CD1432" s="32"/>
      <c r="CE1432" s="32"/>
      <c r="CF1432" s="32"/>
      <c r="CG1432" s="32"/>
      <c r="CH1432" s="32"/>
      <c r="CI1432" s="32"/>
      <c r="CJ1432" s="32"/>
      <c r="CK1432" s="32"/>
      <c r="CL1432" s="32"/>
      <c r="CM1432" s="32"/>
      <c r="CN1432" s="32"/>
      <c r="CO1432" s="32"/>
      <c r="CP1432" s="32"/>
      <c r="CQ1432" s="32"/>
      <c r="CR1432" s="32"/>
      <c r="CS1432" s="32"/>
      <c r="CT1432" s="32"/>
      <c r="CU1432" s="32"/>
      <c r="CV1432" s="32"/>
      <c r="CW1432" s="32"/>
    </row>
    <row r="1433" spans="15:101" s="26" customFormat="1" x14ac:dyDescent="0.3">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c r="AV1433" s="32"/>
      <c r="AW1433" s="32"/>
      <c r="AX1433" s="32"/>
      <c r="AY1433" s="32"/>
      <c r="AZ1433" s="32"/>
      <c r="BA1433" s="32"/>
      <c r="BB1433" s="32"/>
      <c r="BC1433" s="32"/>
      <c r="BD1433" s="32"/>
      <c r="BE1433" s="32"/>
      <c r="BF1433" s="32"/>
      <c r="BG1433" s="32"/>
      <c r="BH1433" s="32"/>
      <c r="BI1433" s="32"/>
      <c r="BJ1433" s="32"/>
      <c r="BK1433" s="32"/>
      <c r="BL1433" s="32"/>
      <c r="BM1433" s="32"/>
      <c r="BN1433" s="32"/>
      <c r="BO1433" s="32"/>
      <c r="BP1433" s="32"/>
      <c r="BQ1433" s="32"/>
      <c r="BR1433" s="32"/>
      <c r="BS1433" s="32"/>
      <c r="BT1433" s="32"/>
      <c r="BU1433" s="32"/>
      <c r="BV1433" s="32"/>
      <c r="BW1433" s="32"/>
      <c r="BX1433" s="32"/>
      <c r="BY1433" s="32"/>
      <c r="BZ1433" s="32"/>
      <c r="CA1433" s="32"/>
      <c r="CB1433" s="32"/>
      <c r="CC1433" s="32"/>
      <c r="CD1433" s="32"/>
      <c r="CE1433" s="32"/>
      <c r="CF1433" s="32"/>
      <c r="CG1433" s="32"/>
      <c r="CH1433" s="32"/>
      <c r="CI1433" s="32"/>
      <c r="CJ1433" s="32"/>
      <c r="CK1433" s="32"/>
      <c r="CL1433" s="32"/>
      <c r="CM1433" s="32"/>
      <c r="CN1433" s="32"/>
      <c r="CO1433" s="32"/>
      <c r="CP1433" s="32"/>
      <c r="CQ1433" s="32"/>
      <c r="CR1433" s="32"/>
      <c r="CS1433" s="32"/>
      <c r="CT1433" s="32"/>
      <c r="CU1433" s="32"/>
      <c r="CV1433" s="32"/>
      <c r="CW1433" s="32"/>
    </row>
    <row r="1434" spans="15:101" s="26" customFormat="1" x14ac:dyDescent="0.3">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c r="AV1434" s="32"/>
      <c r="AW1434" s="32"/>
      <c r="AX1434" s="32"/>
      <c r="AY1434" s="32"/>
      <c r="AZ1434" s="32"/>
      <c r="BA1434" s="32"/>
      <c r="BB1434" s="32"/>
      <c r="BC1434" s="32"/>
      <c r="BD1434" s="32"/>
      <c r="BE1434" s="32"/>
      <c r="BF1434" s="32"/>
      <c r="BG1434" s="32"/>
      <c r="BH1434" s="32"/>
      <c r="BI1434" s="32"/>
      <c r="BJ1434" s="32"/>
      <c r="BK1434" s="32"/>
      <c r="BL1434" s="32"/>
      <c r="BM1434" s="32"/>
      <c r="BN1434" s="32"/>
      <c r="BO1434" s="32"/>
      <c r="BP1434" s="32"/>
      <c r="BQ1434" s="32"/>
      <c r="BR1434" s="32"/>
      <c r="BS1434" s="32"/>
      <c r="BT1434" s="32"/>
      <c r="BU1434" s="32"/>
      <c r="BV1434" s="32"/>
      <c r="BW1434" s="32"/>
      <c r="BX1434" s="32"/>
      <c r="BY1434" s="32"/>
      <c r="BZ1434" s="32"/>
      <c r="CA1434" s="32"/>
      <c r="CB1434" s="32"/>
      <c r="CC1434" s="32"/>
      <c r="CD1434" s="32"/>
      <c r="CE1434" s="32"/>
      <c r="CF1434" s="32"/>
      <c r="CG1434" s="32"/>
      <c r="CH1434" s="32"/>
      <c r="CI1434" s="32"/>
      <c r="CJ1434" s="32"/>
      <c r="CK1434" s="32"/>
      <c r="CL1434" s="32"/>
      <c r="CM1434" s="32"/>
      <c r="CN1434" s="32"/>
      <c r="CO1434" s="32"/>
      <c r="CP1434" s="32"/>
      <c r="CQ1434" s="32"/>
      <c r="CR1434" s="32"/>
      <c r="CS1434" s="32"/>
      <c r="CT1434" s="32"/>
      <c r="CU1434" s="32"/>
      <c r="CV1434" s="32"/>
      <c r="CW1434" s="32"/>
    </row>
    <row r="1435" spans="15:101" s="26" customFormat="1" x14ac:dyDescent="0.3">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c r="AV1435" s="32"/>
      <c r="AW1435" s="32"/>
      <c r="AX1435" s="32"/>
      <c r="AY1435" s="32"/>
      <c r="AZ1435" s="32"/>
      <c r="BA1435" s="32"/>
      <c r="BB1435" s="32"/>
      <c r="BC1435" s="32"/>
      <c r="BD1435" s="32"/>
      <c r="BE1435" s="32"/>
      <c r="BF1435" s="32"/>
      <c r="BG1435" s="32"/>
      <c r="BH1435" s="32"/>
      <c r="BI1435" s="32"/>
      <c r="BJ1435" s="32"/>
      <c r="BK1435" s="32"/>
      <c r="BL1435" s="32"/>
      <c r="BM1435" s="32"/>
      <c r="BN1435" s="32"/>
      <c r="BO1435" s="32"/>
      <c r="BP1435" s="32"/>
      <c r="BQ1435" s="32"/>
      <c r="BR1435" s="32"/>
      <c r="BS1435" s="32"/>
      <c r="BT1435" s="32"/>
      <c r="BU1435" s="32"/>
      <c r="BV1435" s="32"/>
      <c r="BW1435" s="32"/>
      <c r="BX1435" s="32"/>
      <c r="BY1435" s="32"/>
      <c r="BZ1435" s="32"/>
      <c r="CA1435" s="32"/>
      <c r="CB1435" s="32"/>
      <c r="CC1435" s="32"/>
      <c r="CD1435" s="32"/>
      <c r="CE1435" s="32"/>
      <c r="CF1435" s="32"/>
      <c r="CG1435" s="32"/>
      <c r="CH1435" s="32"/>
      <c r="CI1435" s="32"/>
      <c r="CJ1435" s="32"/>
      <c r="CK1435" s="32"/>
      <c r="CL1435" s="32"/>
      <c r="CM1435" s="32"/>
      <c r="CN1435" s="32"/>
      <c r="CO1435" s="32"/>
      <c r="CP1435" s="32"/>
      <c r="CQ1435" s="32"/>
      <c r="CR1435" s="32"/>
      <c r="CS1435" s="32"/>
      <c r="CT1435" s="32"/>
      <c r="CU1435" s="32"/>
      <c r="CV1435" s="32"/>
      <c r="CW1435" s="32"/>
    </row>
    <row r="1436" spans="15:101" s="26" customFormat="1" x14ac:dyDescent="0.3">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c r="AV1436" s="32"/>
      <c r="AW1436" s="32"/>
      <c r="AX1436" s="32"/>
      <c r="AY1436" s="32"/>
      <c r="AZ1436" s="32"/>
      <c r="BA1436" s="32"/>
      <c r="BB1436" s="32"/>
      <c r="BC1436" s="32"/>
      <c r="BD1436" s="32"/>
      <c r="BE1436" s="32"/>
      <c r="BF1436" s="32"/>
      <c r="BG1436" s="32"/>
      <c r="BH1436" s="32"/>
      <c r="BI1436" s="32"/>
      <c r="BJ1436" s="32"/>
      <c r="BK1436" s="32"/>
      <c r="BL1436" s="32"/>
      <c r="BM1436" s="32"/>
      <c r="BN1436" s="32"/>
      <c r="BO1436" s="32"/>
      <c r="BP1436" s="32"/>
      <c r="BQ1436" s="32"/>
      <c r="BR1436" s="32"/>
      <c r="BS1436" s="32"/>
      <c r="BT1436" s="32"/>
      <c r="BU1436" s="32"/>
      <c r="BV1436" s="32"/>
      <c r="BW1436" s="32"/>
      <c r="BX1436" s="32"/>
      <c r="BY1436" s="32"/>
      <c r="BZ1436" s="32"/>
      <c r="CA1436" s="32"/>
      <c r="CB1436" s="32"/>
      <c r="CC1436" s="32"/>
      <c r="CD1436" s="32"/>
      <c r="CE1436" s="32"/>
      <c r="CF1436" s="32"/>
      <c r="CG1436" s="32"/>
      <c r="CH1436" s="32"/>
      <c r="CI1436" s="32"/>
      <c r="CJ1436" s="32"/>
      <c r="CK1436" s="32"/>
      <c r="CL1436" s="32"/>
      <c r="CM1436" s="32"/>
      <c r="CN1436" s="32"/>
      <c r="CO1436" s="32"/>
      <c r="CP1436" s="32"/>
      <c r="CQ1436" s="32"/>
      <c r="CR1436" s="32"/>
      <c r="CS1436" s="32"/>
      <c r="CT1436" s="32"/>
      <c r="CU1436" s="32"/>
      <c r="CV1436" s="32"/>
      <c r="CW1436" s="32"/>
    </row>
    <row r="1437" spans="15:101" s="26" customFormat="1" x14ac:dyDescent="0.3">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c r="AV1437" s="32"/>
      <c r="AW1437" s="32"/>
      <c r="AX1437" s="32"/>
      <c r="AY1437" s="32"/>
      <c r="AZ1437" s="32"/>
      <c r="BA1437" s="32"/>
      <c r="BB1437" s="32"/>
      <c r="BC1437" s="32"/>
      <c r="BD1437" s="32"/>
      <c r="BE1437" s="32"/>
      <c r="BF1437" s="32"/>
      <c r="BG1437" s="32"/>
      <c r="BH1437" s="32"/>
      <c r="BI1437" s="32"/>
      <c r="BJ1437" s="32"/>
      <c r="BK1437" s="32"/>
      <c r="BL1437" s="32"/>
      <c r="BM1437" s="32"/>
      <c r="BN1437" s="32"/>
      <c r="BO1437" s="32"/>
      <c r="BP1437" s="32"/>
      <c r="BQ1437" s="32"/>
      <c r="BR1437" s="32"/>
      <c r="BS1437" s="32"/>
      <c r="BT1437" s="32"/>
      <c r="BU1437" s="32"/>
      <c r="BV1437" s="32"/>
      <c r="BW1437" s="32"/>
      <c r="BX1437" s="32"/>
      <c r="BY1437" s="32"/>
      <c r="BZ1437" s="32"/>
      <c r="CA1437" s="32"/>
      <c r="CB1437" s="32"/>
      <c r="CC1437" s="32"/>
      <c r="CD1437" s="32"/>
      <c r="CE1437" s="32"/>
      <c r="CF1437" s="32"/>
      <c r="CG1437" s="32"/>
      <c r="CH1437" s="32"/>
      <c r="CI1437" s="32"/>
      <c r="CJ1437" s="32"/>
      <c r="CK1437" s="32"/>
      <c r="CL1437" s="32"/>
      <c r="CM1437" s="32"/>
      <c r="CN1437" s="32"/>
      <c r="CO1437" s="32"/>
      <c r="CP1437" s="32"/>
      <c r="CQ1437" s="32"/>
      <c r="CR1437" s="32"/>
      <c r="CS1437" s="32"/>
      <c r="CT1437" s="32"/>
      <c r="CU1437" s="32"/>
      <c r="CV1437" s="32"/>
      <c r="CW1437" s="32"/>
    </row>
    <row r="1438" spans="15:101" s="26" customFormat="1" x14ac:dyDescent="0.3">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c r="AV1438" s="32"/>
      <c r="AW1438" s="32"/>
      <c r="AX1438" s="32"/>
      <c r="AY1438" s="32"/>
      <c r="AZ1438" s="32"/>
      <c r="BA1438" s="32"/>
      <c r="BB1438" s="32"/>
      <c r="BC1438" s="32"/>
      <c r="BD1438" s="32"/>
      <c r="BE1438" s="32"/>
      <c r="BF1438" s="32"/>
      <c r="BG1438" s="32"/>
      <c r="BH1438" s="32"/>
      <c r="BI1438" s="32"/>
      <c r="BJ1438" s="32"/>
      <c r="BK1438" s="32"/>
      <c r="BL1438" s="32"/>
      <c r="BM1438" s="32"/>
      <c r="BN1438" s="32"/>
      <c r="BO1438" s="32"/>
      <c r="BP1438" s="32"/>
      <c r="BQ1438" s="32"/>
      <c r="BR1438" s="32"/>
      <c r="BS1438" s="32"/>
      <c r="BT1438" s="32"/>
      <c r="BU1438" s="32"/>
      <c r="BV1438" s="32"/>
      <c r="BW1438" s="32"/>
      <c r="BX1438" s="32"/>
      <c r="BY1438" s="32"/>
      <c r="BZ1438" s="32"/>
      <c r="CA1438" s="32"/>
      <c r="CB1438" s="32"/>
      <c r="CC1438" s="32"/>
      <c r="CD1438" s="32"/>
      <c r="CE1438" s="32"/>
      <c r="CF1438" s="32"/>
      <c r="CG1438" s="32"/>
      <c r="CH1438" s="32"/>
      <c r="CI1438" s="32"/>
      <c r="CJ1438" s="32"/>
      <c r="CK1438" s="32"/>
      <c r="CL1438" s="32"/>
      <c r="CM1438" s="32"/>
      <c r="CN1438" s="32"/>
      <c r="CO1438" s="32"/>
      <c r="CP1438" s="32"/>
      <c r="CQ1438" s="32"/>
      <c r="CR1438" s="32"/>
      <c r="CS1438" s="32"/>
      <c r="CT1438" s="32"/>
      <c r="CU1438" s="32"/>
      <c r="CV1438" s="32"/>
      <c r="CW1438" s="32"/>
    </row>
    <row r="1439" spans="15:101" s="26" customFormat="1" x14ac:dyDescent="0.3">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c r="AV1439" s="32"/>
      <c r="AW1439" s="32"/>
      <c r="AX1439" s="32"/>
      <c r="AY1439" s="32"/>
      <c r="AZ1439" s="32"/>
      <c r="BA1439" s="32"/>
      <c r="BB1439" s="32"/>
      <c r="BC1439" s="32"/>
      <c r="BD1439" s="32"/>
      <c r="BE1439" s="32"/>
      <c r="BF1439" s="32"/>
      <c r="BG1439" s="32"/>
      <c r="BH1439" s="32"/>
      <c r="BI1439" s="32"/>
      <c r="BJ1439" s="32"/>
      <c r="BK1439" s="32"/>
      <c r="BL1439" s="32"/>
      <c r="BM1439" s="32"/>
      <c r="BN1439" s="32"/>
      <c r="BO1439" s="32"/>
      <c r="BP1439" s="32"/>
      <c r="BQ1439" s="32"/>
      <c r="BR1439" s="32"/>
      <c r="BS1439" s="32"/>
      <c r="BT1439" s="32"/>
      <c r="BU1439" s="32"/>
      <c r="BV1439" s="32"/>
      <c r="BW1439" s="32"/>
      <c r="BX1439" s="32"/>
      <c r="BY1439" s="32"/>
      <c r="BZ1439" s="32"/>
      <c r="CA1439" s="32"/>
      <c r="CB1439" s="32"/>
      <c r="CC1439" s="32"/>
      <c r="CD1439" s="32"/>
      <c r="CE1439" s="32"/>
      <c r="CF1439" s="32"/>
      <c r="CG1439" s="32"/>
      <c r="CH1439" s="32"/>
      <c r="CI1439" s="32"/>
      <c r="CJ1439" s="32"/>
      <c r="CK1439" s="32"/>
      <c r="CL1439" s="32"/>
      <c r="CM1439" s="32"/>
      <c r="CN1439" s="32"/>
      <c r="CO1439" s="32"/>
      <c r="CP1439" s="32"/>
      <c r="CQ1439" s="32"/>
      <c r="CR1439" s="32"/>
      <c r="CS1439" s="32"/>
      <c r="CT1439" s="32"/>
      <c r="CU1439" s="32"/>
      <c r="CV1439" s="32"/>
      <c r="CW1439" s="32"/>
    </row>
    <row r="1440" spans="15:101" s="26" customFormat="1" x14ac:dyDescent="0.3">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c r="AV1440" s="32"/>
      <c r="AW1440" s="32"/>
      <c r="AX1440" s="32"/>
      <c r="AY1440" s="32"/>
      <c r="AZ1440" s="32"/>
      <c r="BA1440" s="32"/>
      <c r="BB1440" s="32"/>
      <c r="BC1440" s="32"/>
      <c r="BD1440" s="32"/>
      <c r="BE1440" s="32"/>
      <c r="BF1440" s="32"/>
      <c r="BG1440" s="32"/>
      <c r="BH1440" s="32"/>
      <c r="BI1440" s="32"/>
      <c r="BJ1440" s="32"/>
      <c r="BK1440" s="32"/>
      <c r="BL1440" s="32"/>
      <c r="BM1440" s="32"/>
      <c r="BN1440" s="32"/>
      <c r="BO1440" s="32"/>
      <c r="BP1440" s="32"/>
      <c r="BQ1440" s="32"/>
      <c r="BR1440" s="32"/>
      <c r="BS1440" s="32"/>
      <c r="BT1440" s="32"/>
      <c r="BU1440" s="32"/>
      <c r="BV1440" s="32"/>
      <c r="BW1440" s="32"/>
      <c r="BX1440" s="32"/>
      <c r="BY1440" s="32"/>
      <c r="BZ1440" s="32"/>
      <c r="CA1440" s="32"/>
      <c r="CB1440" s="32"/>
      <c r="CC1440" s="32"/>
      <c r="CD1440" s="32"/>
      <c r="CE1440" s="32"/>
      <c r="CF1440" s="32"/>
      <c r="CG1440" s="32"/>
      <c r="CH1440" s="32"/>
      <c r="CI1440" s="32"/>
      <c r="CJ1440" s="32"/>
      <c r="CK1440" s="32"/>
      <c r="CL1440" s="32"/>
      <c r="CM1440" s="32"/>
      <c r="CN1440" s="32"/>
      <c r="CO1440" s="32"/>
      <c r="CP1440" s="32"/>
      <c r="CQ1440" s="32"/>
      <c r="CR1440" s="32"/>
      <c r="CS1440" s="32"/>
      <c r="CT1440" s="32"/>
      <c r="CU1440" s="32"/>
      <c r="CV1440" s="32"/>
      <c r="CW1440" s="32"/>
    </row>
    <row r="1441" spans="15:101" s="26" customFormat="1" x14ac:dyDescent="0.3">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c r="AV1441" s="32"/>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2"/>
      <c r="CO1441" s="32"/>
      <c r="CP1441" s="32"/>
      <c r="CQ1441" s="32"/>
      <c r="CR1441" s="32"/>
      <c r="CS1441" s="32"/>
      <c r="CT1441" s="32"/>
      <c r="CU1441" s="32"/>
      <c r="CV1441" s="32"/>
      <c r="CW1441" s="32"/>
    </row>
    <row r="1442" spans="15:101" s="26" customFormat="1" x14ac:dyDescent="0.3">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c r="AV1442" s="32"/>
      <c r="AW1442" s="32"/>
      <c r="AX1442" s="32"/>
      <c r="AY1442" s="32"/>
      <c r="AZ1442" s="32"/>
      <c r="BA1442" s="32"/>
      <c r="BB1442" s="32"/>
      <c r="BC1442" s="32"/>
      <c r="BD1442" s="32"/>
      <c r="BE1442" s="32"/>
      <c r="BF1442" s="32"/>
      <c r="BG1442" s="32"/>
      <c r="BH1442" s="32"/>
      <c r="BI1442" s="32"/>
      <c r="BJ1442" s="32"/>
      <c r="BK1442" s="32"/>
      <c r="BL1442" s="32"/>
      <c r="BM1442" s="32"/>
      <c r="BN1442" s="32"/>
      <c r="BO1442" s="32"/>
      <c r="BP1442" s="32"/>
      <c r="BQ1442" s="32"/>
      <c r="BR1442" s="32"/>
      <c r="BS1442" s="32"/>
      <c r="BT1442" s="32"/>
      <c r="BU1442" s="32"/>
      <c r="BV1442" s="32"/>
      <c r="BW1442" s="32"/>
      <c r="BX1442" s="32"/>
      <c r="BY1442" s="32"/>
      <c r="BZ1442" s="32"/>
      <c r="CA1442" s="32"/>
      <c r="CB1442" s="32"/>
      <c r="CC1442" s="32"/>
      <c r="CD1442" s="32"/>
      <c r="CE1442" s="32"/>
      <c r="CF1442" s="32"/>
      <c r="CG1442" s="32"/>
      <c r="CH1442" s="32"/>
      <c r="CI1442" s="32"/>
      <c r="CJ1442" s="32"/>
      <c r="CK1442" s="32"/>
      <c r="CL1442" s="32"/>
      <c r="CM1442" s="32"/>
      <c r="CN1442" s="32"/>
      <c r="CO1442" s="32"/>
      <c r="CP1442" s="32"/>
      <c r="CQ1442" s="32"/>
      <c r="CR1442" s="32"/>
      <c r="CS1442" s="32"/>
      <c r="CT1442" s="32"/>
      <c r="CU1442" s="32"/>
      <c r="CV1442" s="32"/>
      <c r="CW1442" s="32"/>
    </row>
    <row r="1443" spans="15:101" s="26" customFormat="1" x14ac:dyDescent="0.3">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c r="AV1443" s="32"/>
      <c r="AW1443" s="32"/>
      <c r="AX1443" s="32"/>
      <c r="AY1443" s="32"/>
      <c r="AZ1443" s="32"/>
      <c r="BA1443" s="32"/>
      <c r="BB1443" s="32"/>
      <c r="BC1443" s="32"/>
      <c r="BD1443" s="32"/>
      <c r="BE1443" s="32"/>
      <c r="BF1443" s="32"/>
      <c r="BG1443" s="32"/>
      <c r="BH1443" s="32"/>
      <c r="BI1443" s="32"/>
      <c r="BJ1443" s="32"/>
      <c r="BK1443" s="32"/>
      <c r="BL1443" s="32"/>
      <c r="BM1443" s="32"/>
      <c r="BN1443" s="32"/>
      <c r="BO1443" s="32"/>
      <c r="BP1443" s="32"/>
      <c r="BQ1443" s="32"/>
      <c r="BR1443" s="32"/>
      <c r="BS1443" s="32"/>
      <c r="BT1443" s="32"/>
      <c r="BU1443" s="32"/>
      <c r="BV1443" s="32"/>
      <c r="BW1443" s="32"/>
      <c r="BX1443" s="32"/>
      <c r="BY1443" s="32"/>
      <c r="BZ1443" s="32"/>
      <c r="CA1443" s="32"/>
      <c r="CB1443" s="32"/>
      <c r="CC1443" s="32"/>
      <c r="CD1443" s="32"/>
      <c r="CE1443" s="32"/>
      <c r="CF1443" s="32"/>
      <c r="CG1443" s="32"/>
      <c r="CH1443" s="32"/>
      <c r="CI1443" s="32"/>
      <c r="CJ1443" s="32"/>
      <c r="CK1443" s="32"/>
      <c r="CL1443" s="32"/>
      <c r="CM1443" s="32"/>
      <c r="CN1443" s="32"/>
      <c r="CO1443" s="32"/>
      <c r="CP1443" s="32"/>
      <c r="CQ1443" s="32"/>
      <c r="CR1443" s="32"/>
      <c r="CS1443" s="32"/>
      <c r="CT1443" s="32"/>
      <c r="CU1443" s="32"/>
      <c r="CV1443" s="32"/>
      <c r="CW1443" s="32"/>
    </row>
    <row r="1444" spans="15:101" s="26" customFormat="1" x14ac:dyDescent="0.3">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c r="AV1444" s="32"/>
      <c r="AW1444" s="32"/>
      <c r="AX1444" s="32"/>
      <c r="AY1444" s="32"/>
      <c r="AZ1444" s="32"/>
      <c r="BA1444" s="32"/>
      <c r="BB1444" s="32"/>
      <c r="BC1444" s="32"/>
      <c r="BD1444" s="32"/>
      <c r="BE1444" s="32"/>
      <c r="BF1444" s="32"/>
      <c r="BG1444" s="32"/>
      <c r="BH1444" s="32"/>
      <c r="BI1444" s="32"/>
      <c r="BJ1444" s="32"/>
      <c r="BK1444" s="32"/>
      <c r="BL1444" s="32"/>
      <c r="BM1444" s="32"/>
      <c r="BN1444" s="32"/>
      <c r="BO1444" s="32"/>
      <c r="BP1444" s="32"/>
      <c r="BQ1444" s="32"/>
      <c r="BR1444" s="32"/>
      <c r="BS1444" s="32"/>
      <c r="BT1444" s="32"/>
      <c r="BU1444" s="32"/>
      <c r="BV1444" s="32"/>
      <c r="BW1444" s="32"/>
      <c r="BX1444" s="32"/>
      <c r="BY1444" s="32"/>
      <c r="BZ1444" s="32"/>
      <c r="CA1444" s="32"/>
      <c r="CB1444" s="32"/>
      <c r="CC1444" s="32"/>
      <c r="CD1444" s="32"/>
      <c r="CE1444" s="32"/>
      <c r="CF1444" s="32"/>
      <c r="CG1444" s="32"/>
      <c r="CH1444" s="32"/>
      <c r="CI1444" s="32"/>
      <c r="CJ1444" s="32"/>
      <c r="CK1444" s="32"/>
      <c r="CL1444" s="32"/>
      <c r="CM1444" s="32"/>
      <c r="CN1444" s="32"/>
      <c r="CO1444" s="32"/>
      <c r="CP1444" s="32"/>
      <c r="CQ1444" s="32"/>
      <c r="CR1444" s="32"/>
      <c r="CS1444" s="32"/>
      <c r="CT1444" s="32"/>
      <c r="CU1444" s="32"/>
      <c r="CV1444" s="32"/>
      <c r="CW1444" s="32"/>
    </row>
    <row r="1445" spans="15:101" s="26" customFormat="1" x14ac:dyDescent="0.3">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c r="AV1445" s="32"/>
      <c r="AW1445" s="32"/>
      <c r="AX1445" s="32"/>
      <c r="AY1445" s="32"/>
      <c r="AZ1445" s="32"/>
      <c r="BA1445" s="32"/>
      <c r="BB1445" s="32"/>
      <c r="BC1445" s="32"/>
      <c r="BD1445" s="32"/>
      <c r="BE1445" s="32"/>
      <c r="BF1445" s="32"/>
      <c r="BG1445" s="32"/>
      <c r="BH1445" s="32"/>
      <c r="BI1445" s="32"/>
      <c r="BJ1445" s="32"/>
      <c r="BK1445" s="32"/>
      <c r="BL1445" s="32"/>
      <c r="BM1445" s="32"/>
      <c r="BN1445" s="32"/>
      <c r="BO1445" s="32"/>
      <c r="BP1445" s="32"/>
      <c r="BQ1445" s="32"/>
      <c r="BR1445" s="32"/>
      <c r="BS1445" s="32"/>
      <c r="BT1445" s="32"/>
      <c r="BU1445" s="32"/>
      <c r="BV1445" s="32"/>
      <c r="BW1445" s="32"/>
      <c r="BX1445" s="32"/>
      <c r="BY1445" s="32"/>
      <c r="BZ1445" s="32"/>
      <c r="CA1445" s="32"/>
      <c r="CB1445" s="32"/>
      <c r="CC1445" s="32"/>
      <c r="CD1445" s="32"/>
      <c r="CE1445" s="32"/>
      <c r="CF1445" s="32"/>
      <c r="CG1445" s="32"/>
      <c r="CH1445" s="32"/>
      <c r="CI1445" s="32"/>
      <c r="CJ1445" s="32"/>
      <c r="CK1445" s="32"/>
      <c r="CL1445" s="32"/>
      <c r="CM1445" s="32"/>
      <c r="CN1445" s="32"/>
      <c r="CO1445" s="32"/>
      <c r="CP1445" s="32"/>
      <c r="CQ1445" s="32"/>
      <c r="CR1445" s="32"/>
      <c r="CS1445" s="32"/>
      <c r="CT1445" s="32"/>
      <c r="CU1445" s="32"/>
      <c r="CV1445" s="32"/>
      <c r="CW1445" s="32"/>
    </row>
    <row r="1446" spans="15:101" s="26" customFormat="1" x14ac:dyDescent="0.3">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c r="AV1446" s="32"/>
      <c r="AW1446" s="32"/>
      <c r="AX1446" s="32"/>
      <c r="AY1446" s="32"/>
      <c r="AZ1446" s="32"/>
      <c r="BA1446" s="32"/>
      <c r="BB1446" s="32"/>
      <c r="BC1446" s="32"/>
      <c r="BD1446" s="32"/>
      <c r="BE1446" s="32"/>
      <c r="BF1446" s="32"/>
      <c r="BG1446" s="32"/>
      <c r="BH1446" s="32"/>
      <c r="BI1446" s="32"/>
      <c r="BJ1446" s="32"/>
      <c r="BK1446" s="32"/>
      <c r="BL1446" s="32"/>
      <c r="BM1446" s="32"/>
      <c r="BN1446" s="32"/>
      <c r="BO1446" s="32"/>
      <c r="BP1446" s="32"/>
      <c r="BQ1446" s="32"/>
      <c r="BR1446" s="32"/>
      <c r="BS1446" s="32"/>
      <c r="BT1446" s="32"/>
      <c r="BU1446" s="32"/>
      <c r="BV1446" s="32"/>
      <c r="BW1446" s="32"/>
      <c r="BX1446" s="32"/>
      <c r="BY1446" s="32"/>
      <c r="BZ1446" s="32"/>
      <c r="CA1446" s="32"/>
      <c r="CB1446" s="32"/>
      <c r="CC1446" s="32"/>
      <c r="CD1446" s="32"/>
      <c r="CE1446" s="32"/>
      <c r="CF1446" s="32"/>
      <c r="CG1446" s="32"/>
      <c r="CH1446" s="32"/>
      <c r="CI1446" s="32"/>
      <c r="CJ1446" s="32"/>
      <c r="CK1446" s="32"/>
      <c r="CL1446" s="32"/>
      <c r="CM1446" s="32"/>
      <c r="CN1446" s="32"/>
      <c r="CO1446" s="32"/>
      <c r="CP1446" s="32"/>
      <c r="CQ1446" s="32"/>
      <c r="CR1446" s="32"/>
      <c r="CS1446" s="32"/>
      <c r="CT1446" s="32"/>
      <c r="CU1446" s="32"/>
      <c r="CV1446" s="32"/>
      <c r="CW1446" s="32"/>
    </row>
    <row r="1447" spans="15:101" s="26" customFormat="1" x14ac:dyDescent="0.3">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2"/>
      <c r="AY1447" s="32"/>
      <c r="AZ1447" s="32"/>
      <c r="BA1447" s="32"/>
      <c r="BB1447" s="32"/>
      <c r="BC1447" s="32"/>
      <c r="BD1447" s="32"/>
      <c r="BE1447" s="32"/>
      <c r="BF1447" s="32"/>
      <c r="BG1447" s="32"/>
      <c r="BH1447" s="32"/>
      <c r="BI1447" s="32"/>
      <c r="BJ1447" s="32"/>
      <c r="BK1447" s="32"/>
      <c r="BL1447" s="32"/>
      <c r="BM1447" s="32"/>
      <c r="BN1447" s="32"/>
      <c r="BO1447" s="32"/>
      <c r="BP1447" s="32"/>
      <c r="BQ1447" s="32"/>
      <c r="BR1447" s="32"/>
      <c r="BS1447" s="32"/>
      <c r="BT1447" s="32"/>
      <c r="BU1447" s="32"/>
      <c r="BV1447" s="32"/>
      <c r="BW1447" s="32"/>
      <c r="BX1447" s="32"/>
      <c r="BY1447" s="32"/>
      <c r="BZ1447" s="32"/>
      <c r="CA1447" s="32"/>
      <c r="CB1447" s="32"/>
      <c r="CC1447" s="32"/>
      <c r="CD1447" s="32"/>
      <c r="CE1447" s="32"/>
      <c r="CF1447" s="32"/>
      <c r="CG1447" s="32"/>
      <c r="CH1447" s="32"/>
      <c r="CI1447" s="32"/>
      <c r="CJ1447" s="32"/>
      <c r="CK1447" s="32"/>
      <c r="CL1447" s="32"/>
      <c r="CM1447" s="32"/>
      <c r="CN1447" s="32"/>
      <c r="CO1447" s="32"/>
      <c r="CP1447" s="32"/>
      <c r="CQ1447" s="32"/>
      <c r="CR1447" s="32"/>
      <c r="CS1447" s="32"/>
      <c r="CT1447" s="32"/>
      <c r="CU1447" s="32"/>
      <c r="CV1447" s="32"/>
      <c r="CW1447" s="32"/>
    </row>
    <row r="1448" spans="15:101" s="26" customFormat="1" x14ac:dyDescent="0.3">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c r="AV1448" s="32"/>
      <c r="AW1448" s="32"/>
      <c r="AX1448" s="32"/>
      <c r="AY1448" s="32"/>
      <c r="AZ1448" s="32"/>
      <c r="BA1448" s="32"/>
      <c r="BB1448" s="32"/>
      <c r="BC1448" s="32"/>
      <c r="BD1448" s="32"/>
      <c r="BE1448" s="32"/>
      <c r="BF1448" s="32"/>
      <c r="BG1448" s="32"/>
      <c r="BH1448" s="32"/>
      <c r="BI1448" s="32"/>
      <c r="BJ1448" s="32"/>
      <c r="BK1448" s="32"/>
      <c r="BL1448" s="32"/>
      <c r="BM1448" s="32"/>
      <c r="BN1448" s="32"/>
      <c r="BO1448" s="32"/>
      <c r="BP1448" s="32"/>
      <c r="BQ1448" s="32"/>
      <c r="BR1448" s="32"/>
      <c r="BS1448" s="32"/>
      <c r="BT1448" s="32"/>
      <c r="BU1448" s="32"/>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row>
    <row r="1449" spans="15:101" s="26" customFormat="1" x14ac:dyDescent="0.3">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c r="AV1449" s="32"/>
      <c r="AW1449" s="32"/>
      <c r="AX1449" s="32"/>
      <c r="AY1449" s="32"/>
      <c r="AZ1449" s="32"/>
      <c r="BA1449" s="32"/>
      <c r="BB1449" s="32"/>
      <c r="BC1449" s="32"/>
      <c r="BD1449" s="32"/>
      <c r="BE1449" s="32"/>
      <c r="BF1449" s="32"/>
      <c r="BG1449" s="32"/>
      <c r="BH1449" s="32"/>
      <c r="BI1449" s="32"/>
      <c r="BJ1449" s="32"/>
      <c r="BK1449" s="32"/>
      <c r="BL1449" s="32"/>
      <c r="BM1449" s="32"/>
      <c r="BN1449" s="32"/>
      <c r="BO1449" s="32"/>
      <c r="BP1449" s="32"/>
      <c r="BQ1449" s="32"/>
      <c r="BR1449" s="32"/>
      <c r="BS1449" s="32"/>
      <c r="BT1449" s="32"/>
      <c r="BU1449" s="32"/>
      <c r="BV1449" s="32"/>
      <c r="BW1449" s="32"/>
      <c r="BX1449" s="32"/>
      <c r="BY1449" s="32"/>
      <c r="BZ1449" s="32"/>
      <c r="CA1449" s="32"/>
      <c r="CB1449" s="32"/>
      <c r="CC1449" s="32"/>
      <c r="CD1449" s="32"/>
      <c r="CE1449" s="32"/>
      <c r="CF1449" s="32"/>
      <c r="CG1449" s="32"/>
      <c r="CH1449" s="32"/>
      <c r="CI1449" s="32"/>
      <c r="CJ1449" s="32"/>
      <c r="CK1449" s="32"/>
      <c r="CL1449" s="32"/>
      <c r="CM1449" s="32"/>
      <c r="CN1449" s="32"/>
      <c r="CO1449" s="32"/>
      <c r="CP1449" s="32"/>
      <c r="CQ1449" s="32"/>
      <c r="CR1449" s="32"/>
      <c r="CS1449" s="32"/>
      <c r="CT1449" s="32"/>
      <c r="CU1449" s="32"/>
      <c r="CV1449" s="32"/>
      <c r="CW1449" s="32"/>
    </row>
    <row r="1450" spans="15:101" s="26" customFormat="1" x14ac:dyDescent="0.3">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c r="AV1450" s="32"/>
      <c r="AW1450" s="32"/>
      <c r="AX1450" s="32"/>
      <c r="AY1450" s="32"/>
      <c r="AZ1450" s="32"/>
      <c r="BA1450" s="32"/>
      <c r="BB1450" s="32"/>
      <c r="BC1450" s="32"/>
      <c r="BD1450" s="32"/>
      <c r="BE1450" s="32"/>
      <c r="BF1450" s="32"/>
      <c r="BG1450" s="32"/>
      <c r="BH1450" s="32"/>
      <c r="BI1450" s="32"/>
      <c r="BJ1450" s="32"/>
      <c r="BK1450" s="32"/>
      <c r="BL1450" s="32"/>
      <c r="BM1450" s="32"/>
      <c r="BN1450" s="32"/>
      <c r="BO1450" s="32"/>
      <c r="BP1450" s="32"/>
      <c r="BQ1450" s="32"/>
      <c r="BR1450" s="32"/>
      <c r="BS1450" s="32"/>
      <c r="BT1450" s="32"/>
      <c r="BU1450" s="32"/>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row>
    <row r="1451" spans="15:101" s="26" customFormat="1" x14ac:dyDescent="0.3">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c r="AV1451" s="32"/>
      <c r="AW1451" s="32"/>
      <c r="AX1451" s="32"/>
      <c r="AY1451" s="32"/>
      <c r="AZ1451" s="32"/>
      <c r="BA1451" s="32"/>
      <c r="BB1451" s="32"/>
      <c r="BC1451" s="32"/>
      <c r="BD1451" s="32"/>
      <c r="BE1451" s="32"/>
      <c r="BF1451" s="32"/>
      <c r="BG1451" s="32"/>
      <c r="BH1451" s="32"/>
      <c r="BI1451" s="32"/>
      <c r="BJ1451" s="32"/>
      <c r="BK1451" s="32"/>
      <c r="BL1451" s="32"/>
      <c r="BM1451" s="32"/>
      <c r="BN1451" s="32"/>
      <c r="BO1451" s="32"/>
      <c r="BP1451" s="32"/>
      <c r="BQ1451" s="32"/>
      <c r="BR1451" s="32"/>
      <c r="BS1451" s="32"/>
      <c r="BT1451" s="32"/>
      <c r="BU1451" s="32"/>
      <c r="BV1451" s="32"/>
      <c r="BW1451" s="32"/>
      <c r="BX1451" s="32"/>
      <c r="BY1451" s="32"/>
      <c r="BZ1451" s="32"/>
      <c r="CA1451" s="32"/>
      <c r="CB1451" s="32"/>
      <c r="CC1451" s="32"/>
      <c r="CD1451" s="32"/>
      <c r="CE1451" s="32"/>
      <c r="CF1451" s="32"/>
      <c r="CG1451" s="32"/>
      <c r="CH1451" s="32"/>
      <c r="CI1451" s="32"/>
      <c r="CJ1451" s="32"/>
      <c r="CK1451" s="32"/>
      <c r="CL1451" s="32"/>
      <c r="CM1451" s="32"/>
      <c r="CN1451" s="32"/>
      <c r="CO1451" s="32"/>
      <c r="CP1451" s="32"/>
      <c r="CQ1451" s="32"/>
      <c r="CR1451" s="32"/>
      <c r="CS1451" s="32"/>
      <c r="CT1451" s="32"/>
      <c r="CU1451" s="32"/>
      <c r="CV1451" s="32"/>
      <c r="CW1451" s="32"/>
    </row>
    <row r="1452" spans="15:101" s="26" customFormat="1" x14ac:dyDescent="0.3">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c r="AV1452" s="32"/>
      <c r="AW1452" s="32"/>
      <c r="AX1452" s="32"/>
      <c r="AY1452" s="32"/>
      <c r="AZ1452" s="32"/>
      <c r="BA1452" s="32"/>
      <c r="BB1452" s="32"/>
      <c r="BC1452" s="32"/>
      <c r="BD1452" s="32"/>
      <c r="BE1452" s="32"/>
      <c r="BF1452" s="32"/>
      <c r="BG1452" s="32"/>
      <c r="BH1452" s="32"/>
      <c r="BI1452" s="32"/>
      <c r="BJ1452" s="32"/>
      <c r="BK1452" s="32"/>
      <c r="BL1452" s="32"/>
      <c r="BM1452" s="32"/>
      <c r="BN1452" s="32"/>
      <c r="BO1452" s="32"/>
      <c r="BP1452" s="32"/>
      <c r="BQ1452" s="32"/>
      <c r="BR1452" s="32"/>
      <c r="BS1452" s="32"/>
      <c r="BT1452" s="32"/>
      <c r="BU1452" s="32"/>
      <c r="BV1452" s="32"/>
      <c r="BW1452" s="32"/>
      <c r="BX1452" s="32"/>
      <c r="BY1452" s="32"/>
      <c r="BZ1452" s="32"/>
      <c r="CA1452" s="32"/>
      <c r="CB1452" s="32"/>
      <c r="CC1452" s="32"/>
      <c r="CD1452" s="32"/>
      <c r="CE1452" s="32"/>
      <c r="CF1452" s="32"/>
      <c r="CG1452" s="32"/>
      <c r="CH1452" s="32"/>
      <c r="CI1452" s="32"/>
      <c r="CJ1452" s="32"/>
      <c r="CK1452" s="32"/>
      <c r="CL1452" s="32"/>
      <c r="CM1452" s="32"/>
      <c r="CN1452" s="32"/>
      <c r="CO1452" s="32"/>
      <c r="CP1452" s="32"/>
      <c r="CQ1452" s="32"/>
      <c r="CR1452" s="32"/>
      <c r="CS1452" s="32"/>
      <c r="CT1452" s="32"/>
      <c r="CU1452" s="32"/>
      <c r="CV1452" s="32"/>
      <c r="CW1452" s="32"/>
    </row>
    <row r="1453" spans="15:101" s="26" customFormat="1" x14ac:dyDescent="0.3">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c r="AV1453" s="32"/>
      <c r="AW1453" s="32"/>
      <c r="AX1453" s="32"/>
      <c r="AY1453" s="32"/>
      <c r="AZ1453" s="32"/>
      <c r="BA1453" s="32"/>
      <c r="BB1453" s="32"/>
      <c r="BC1453" s="32"/>
      <c r="BD1453" s="32"/>
      <c r="BE1453" s="32"/>
      <c r="BF1453" s="32"/>
      <c r="BG1453" s="32"/>
      <c r="BH1453" s="32"/>
      <c r="BI1453" s="32"/>
      <c r="BJ1453" s="32"/>
      <c r="BK1453" s="32"/>
      <c r="BL1453" s="32"/>
      <c r="BM1453" s="32"/>
      <c r="BN1453" s="32"/>
      <c r="BO1453" s="32"/>
      <c r="BP1453" s="32"/>
      <c r="BQ1453" s="32"/>
      <c r="BR1453" s="32"/>
      <c r="BS1453" s="32"/>
      <c r="BT1453" s="32"/>
      <c r="BU1453" s="32"/>
      <c r="BV1453" s="32"/>
      <c r="BW1453" s="32"/>
      <c r="BX1453" s="32"/>
      <c r="BY1453" s="32"/>
      <c r="BZ1453" s="32"/>
      <c r="CA1453" s="32"/>
      <c r="CB1453" s="32"/>
      <c r="CC1453" s="32"/>
      <c r="CD1453" s="32"/>
      <c r="CE1453" s="32"/>
      <c r="CF1453" s="32"/>
      <c r="CG1453" s="32"/>
      <c r="CH1453" s="32"/>
      <c r="CI1453" s="32"/>
      <c r="CJ1453" s="32"/>
      <c r="CK1453" s="32"/>
      <c r="CL1453" s="32"/>
      <c r="CM1453" s="32"/>
      <c r="CN1453" s="32"/>
      <c r="CO1453" s="32"/>
      <c r="CP1453" s="32"/>
      <c r="CQ1453" s="32"/>
      <c r="CR1453" s="32"/>
      <c r="CS1453" s="32"/>
      <c r="CT1453" s="32"/>
      <c r="CU1453" s="32"/>
      <c r="CV1453" s="32"/>
      <c r="CW1453" s="32"/>
    </row>
    <row r="1454" spans="15:101" s="26" customFormat="1" x14ac:dyDescent="0.3">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c r="AV1454" s="32"/>
      <c r="AW1454" s="32"/>
      <c r="AX1454" s="32"/>
      <c r="AY1454" s="32"/>
      <c r="AZ1454" s="32"/>
      <c r="BA1454" s="32"/>
      <c r="BB1454" s="32"/>
      <c r="BC1454" s="32"/>
      <c r="BD1454" s="32"/>
      <c r="BE1454" s="32"/>
      <c r="BF1454" s="32"/>
      <c r="BG1454" s="32"/>
      <c r="BH1454" s="32"/>
      <c r="BI1454" s="32"/>
      <c r="BJ1454" s="32"/>
      <c r="BK1454" s="32"/>
      <c r="BL1454" s="32"/>
      <c r="BM1454" s="32"/>
      <c r="BN1454" s="32"/>
      <c r="BO1454" s="32"/>
      <c r="BP1454" s="32"/>
      <c r="BQ1454" s="32"/>
      <c r="BR1454" s="32"/>
      <c r="BS1454" s="32"/>
      <c r="BT1454" s="32"/>
      <c r="BU1454" s="32"/>
      <c r="BV1454" s="32"/>
      <c r="BW1454" s="32"/>
      <c r="BX1454" s="32"/>
      <c r="BY1454" s="32"/>
      <c r="BZ1454" s="32"/>
      <c r="CA1454" s="32"/>
      <c r="CB1454" s="32"/>
      <c r="CC1454" s="32"/>
      <c r="CD1454" s="32"/>
      <c r="CE1454" s="32"/>
      <c r="CF1454" s="32"/>
      <c r="CG1454" s="32"/>
      <c r="CH1454" s="32"/>
      <c r="CI1454" s="32"/>
      <c r="CJ1454" s="32"/>
      <c r="CK1454" s="32"/>
      <c r="CL1454" s="32"/>
      <c r="CM1454" s="32"/>
      <c r="CN1454" s="32"/>
      <c r="CO1454" s="32"/>
      <c r="CP1454" s="32"/>
      <c r="CQ1454" s="32"/>
      <c r="CR1454" s="32"/>
      <c r="CS1454" s="32"/>
      <c r="CT1454" s="32"/>
      <c r="CU1454" s="32"/>
      <c r="CV1454" s="32"/>
      <c r="CW1454" s="32"/>
    </row>
    <row r="1455" spans="15:101" s="26" customFormat="1" x14ac:dyDescent="0.3">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c r="AV1455" s="32"/>
      <c r="AW1455" s="32"/>
      <c r="AX1455" s="32"/>
      <c r="AY1455" s="32"/>
      <c r="AZ1455" s="32"/>
      <c r="BA1455" s="32"/>
      <c r="BB1455" s="32"/>
      <c r="BC1455" s="32"/>
      <c r="BD1455" s="32"/>
      <c r="BE1455" s="32"/>
      <c r="BF1455" s="32"/>
      <c r="BG1455" s="32"/>
      <c r="BH1455" s="32"/>
      <c r="BI1455" s="32"/>
      <c r="BJ1455" s="32"/>
      <c r="BK1455" s="32"/>
      <c r="BL1455" s="32"/>
      <c r="BM1455" s="32"/>
      <c r="BN1455" s="32"/>
      <c r="BO1455" s="32"/>
      <c r="BP1455" s="32"/>
      <c r="BQ1455" s="32"/>
      <c r="BR1455" s="32"/>
      <c r="BS1455" s="32"/>
      <c r="BT1455" s="32"/>
      <c r="BU1455" s="32"/>
      <c r="BV1455" s="32"/>
      <c r="BW1455" s="32"/>
      <c r="BX1455" s="32"/>
      <c r="BY1455" s="32"/>
      <c r="BZ1455" s="32"/>
      <c r="CA1455" s="32"/>
      <c r="CB1455" s="32"/>
      <c r="CC1455" s="32"/>
      <c r="CD1455" s="32"/>
      <c r="CE1455" s="32"/>
      <c r="CF1455" s="32"/>
      <c r="CG1455" s="32"/>
      <c r="CH1455" s="32"/>
      <c r="CI1455" s="32"/>
      <c r="CJ1455" s="32"/>
      <c r="CK1455" s="32"/>
      <c r="CL1455" s="32"/>
      <c r="CM1455" s="32"/>
      <c r="CN1455" s="32"/>
      <c r="CO1455" s="32"/>
      <c r="CP1455" s="32"/>
      <c r="CQ1455" s="32"/>
      <c r="CR1455" s="32"/>
      <c r="CS1455" s="32"/>
      <c r="CT1455" s="32"/>
      <c r="CU1455" s="32"/>
      <c r="CV1455" s="32"/>
      <c r="CW1455" s="32"/>
    </row>
    <row r="1456" spans="15:101" s="26" customFormat="1" x14ac:dyDescent="0.3">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c r="AV1456" s="32"/>
      <c r="AW1456" s="32"/>
      <c r="AX1456" s="32"/>
      <c r="AY1456" s="32"/>
      <c r="AZ1456" s="32"/>
      <c r="BA1456" s="32"/>
      <c r="BB1456" s="32"/>
      <c r="BC1456" s="32"/>
      <c r="BD1456" s="32"/>
      <c r="BE1456" s="32"/>
      <c r="BF1456" s="32"/>
      <c r="BG1456" s="32"/>
      <c r="BH1456" s="32"/>
      <c r="BI1456" s="32"/>
      <c r="BJ1456" s="32"/>
      <c r="BK1456" s="32"/>
      <c r="BL1456" s="32"/>
      <c r="BM1456" s="32"/>
      <c r="BN1456" s="32"/>
      <c r="BO1456" s="32"/>
      <c r="BP1456" s="32"/>
      <c r="BQ1456" s="32"/>
      <c r="BR1456" s="32"/>
      <c r="BS1456" s="32"/>
      <c r="BT1456" s="32"/>
      <c r="BU1456" s="32"/>
      <c r="BV1456" s="32"/>
      <c r="BW1456" s="32"/>
      <c r="BX1456" s="32"/>
      <c r="BY1456" s="32"/>
      <c r="BZ1456" s="32"/>
      <c r="CA1456" s="32"/>
      <c r="CB1456" s="32"/>
      <c r="CC1456" s="32"/>
      <c r="CD1456" s="32"/>
      <c r="CE1456" s="32"/>
      <c r="CF1456" s="32"/>
      <c r="CG1456" s="32"/>
      <c r="CH1456" s="32"/>
      <c r="CI1456" s="32"/>
      <c r="CJ1456" s="32"/>
      <c r="CK1456" s="32"/>
      <c r="CL1456" s="32"/>
      <c r="CM1456" s="32"/>
      <c r="CN1456" s="32"/>
      <c r="CO1456" s="32"/>
      <c r="CP1456" s="32"/>
      <c r="CQ1456" s="32"/>
      <c r="CR1456" s="32"/>
      <c r="CS1456" s="32"/>
      <c r="CT1456" s="32"/>
      <c r="CU1456" s="32"/>
      <c r="CV1456" s="32"/>
      <c r="CW1456" s="32"/>
    </row>
    <row r="1457" spans="15:101" s="26" customFormat="1" x14ac:dyDescent="0.3">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c r="AV1457" s="32"/>
      <c r="AW1457" s="32"/>
      <c r="AX1457" s="32"/>
      <c r="AY1457" s="32"/>
      <c r="AZ1457" s="32"/>
      <c r="BA1457" s="32"/>
      <c r="BB1457" s="32"/>
      <c r="BC1457" s="32"/>
      <c r="BD1457" s="32"/>
      <c r="BE1457" s="32"/>
      <c r="BF1457" s="32"/>
      <c r="BG1457" s="32"/>
      <c r="BH1457" s="32"/>
      <c r="BI1457" s="32"/>
      <c r="BJ1457" s="32"/>
      <c r="BK1457" s="32"/>
      <c r="BL1457" s="32"/>
      <c r="BM1457" s="32"/>
      <c r="BN1457" s="32"/>
      <c r="BO1457" s="32"/>
      <c r="BP1457" s="32"/>
      <c r="BQ1457" s="32"/>
      <c r="BR1457" s="32"/>
      <c r="BS1457" s="32"/>
      <c r="BT1457" s="32"/>
      <c r="BU1457" s="32"/>
      <c r="BV1457" s="32"/>
      <c r="BW1457" s="32"/>
      <c r="BX1457" s="32"/>
      <c r="BY1457" s="32"/>
      <c r="BZ1457" s="32"/>
      <c r="CA1457" s="32"/>
      <c r="CB1457" s="32"/>
      <c r="CC1457" s="32"/>
      <c r="CD1457" s="32"/>
      <c r="CE1457" s="32"/>
      <c r="CF1457" s="32"/>
      <c r="CG1457" s="32"/>
      <c r="CH1457" s="32"/>
      <c r="CI1457" s="32"/>
      <c r="CJ1457" s="32"/>
      <c r="CK1457" s="32"/>
      <c r="CL1457" s="32"/>
      <c r="CM1457" s="32"/>
      <c r="CN1457" s="32"/>
      <c r="CO1457" s="32"/>
      <c r="CP1457" s="32"/>
      <c r="CQ1457" s="32"/>
      <c r="CR1457" s="32"/>
      <c r="CS1457" s="32"/>
      <c r="CT1457" s="32"/>
      <c r="CU1457" s="32"/>
      <c r="CV1457" s="32"/>
      <c r="CW1457" s="32"/>
    </row>
    <row r="1458" spans="15:101" s="26" customFormat="1" x14ac:dyDescent="0.3">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c r="AV1458" s="32"/>
      <c r="AW1458" s="32"/>
      <c r="AX1458" s="32"/>
      <c r="AY1458" s="32"/>
      <c r="AZ1458" s="32"/>
      <c r="BA1458" s="32"/>
      <c r="BB1458" s="32"/>
      <c r="BC1458" s="32"/>
      <c r="BD1458" s="32"/>
      <c r="BE1458" s="32"/>
      <c r="BF1458" s="32"/>
      <c r="BG1458" s="32"/>
      <c r="BH1458" s="32"/>
      <c r="BI1458" s="32"/>
      <c r="BJ1458" s="32"/>
      <c r="BK1458" s="32"/>
      <c r="BL1458" s="32"/>
      <c r="BM1458" s="32"/>
      <c r="BN1458" s="32"/>
      <c r="BO1458" s="32"/>
      <c r="BP1458" s="32"/>
      <c r="BQ1458" s="32"/>
      <c r="BR1458" s="32"/>
      <c r="BS1458" s="32"/>
      <c r="BT1458" s="32"/>
      <c r="BU1458" s="32"/>
      <c r="BV1458" s="32"/>
      <c r="BW1458" s="32"/>
      <c r="BX1458" s="32"/>
      <c r="BY1458" s="32"/>
      <c r="BZ1458" s="32"/>
      <c r="CA1458" s="32"/>
      <c r="CB1458" s="32"/>
      <c r="CC1458" s="32"/>
      <c r="CD1458" s="32"/>
      <c r="CE1458" s="32"/>
      <c r="CF1458" s="32"/>
      <c r="CG1458" s="32"/>
      <c r="CH1458" s="32"/>
      <c r="CI1458" s="32"/>
      <c r="CJ1458" s="32"/>
      <c r="CK1458" s="32"/>
      <c r="CL1458" s="32"/>
      <c r="CM1458" s="32"/>
      <c r="CN1458" s="32"/>
      <c r="CO1458" s="32"/>
      <c r="CP1458" s="32"/>
      <c r="CQ1458" s="32"/>
      <c r="CR1458" s="32"/>
      <c r="CS1458" s="32"/>
      <c r="CT1458" s="32"/>
      <c r="CU1458" s="32"/>
      <c r="CV1458" s="32"/>
      <c r="CW1458" s="32"/>
    </row>
    <row r="1459" spans="15:101" s="26" customFormat="1" x14ac:dyDescent="0.3">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c r="AV1459" s="32"/>
      <c r="AW1459" s="32"/>
      <c r="AX1459" s="32"/>
      <c r="AY1459" s="32"/>
      <c r="AZ1459" s="32"/>
      <c r="BA1459" s="32"/>
      <c r="BB1459" s="32"/>
      <c r="BC1459" s="32"/>
      <c r="BD1459" s="32"/>
      <c r="BE1459" s="32"/>
      <c r="BF1459" s="32"/>
      <c r="BG1459" s="32"/>
      <c r="BH1459" s="32"/>
      <c r="BI1459" s="32"/>
      <c r="BJ1459" s="32"/>
      <c r="BK1459" s="32"/>
      <c r="BL1459" s="32"/>
      <c r="BM1459" s="32"/>
      <c r="BN1459" s="32"/>
      <c r="BO1459" s="32"/>
      <c r="BP1459" s="32"/>
      <c r="BQ1459" s="32"/>
      <c r="BR1459" s="32"/>
      <c r="BS1459" s="32"/>
      <c r="BT1459" s="32"/>
      <c r="BU1459" s="32"/>
      <c r="BV1459" s="32"/>
      <c r="BW1459" s="32"/>
      <c r="BX1459" s="32"/>
      <c r="BY1459" s="32"/>
      <c r="BZ1459" s="32"/>
      <c r="CA1459" s="32"/>
      <c r="CB1459" s="32"/>
      <c r="CC1459" s="32"/>
      <c r="CD1459" s="32"/>
      <c r="CE1459" s="32"/>
      <c r="CF1459" s="32"/>
      <c r="CG1459" s="32"/>
      <c r="CH1459" s="32"/>
      <c r="CI1459" s="32"/>
      <c r="CJ1459" s="32"/>
      <c r="CK1459" s="32"/>
      <c r="CL1459" s="32"/>
      <c r="CM1459" s="32"/>
      <c r="CN1459" s="32"/>
      <c r="CO1459" s="32"/>
      <c r="CP1459" s="32"/>
      <c r="CQ1459" s="32"/>
      <c r="CR1459" s="32"/>
      <c r="CS1459" s="32"/>
      <c r="CT1459" s="32"/>
      <c r="CU1459" s="32"/>
      <c r="CV1459" s="32"/>
      <c r="CW1459" s="32"/>
    </row>
    <row r="1460" spans="15:101" s="26" customFormat="1" x14ac:dyDescent="0.3">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2"/>
      <c r="CO1460" s="32"/>
      <c r="CP1460" s="32"/>
      <c r="CQ1460" s="32"/>
      <c r="CR1460" s="32"/>
      <c r="CS1460" s="32"/>
      <c r="CT1460" s="32"/>
      <c r="CU1460" s="32"/>
      <c r="CV1460" s="32"/>
      <c r="CW1460" s="32"/>
    </row>
    <row r="1461" spans="15:101" s="26" customFormat="1" x14ac:dyDescent="0.3">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c r="BL1461" s="32"/>
      <c r="BM1461" s="32"/>
      <c r="BN1461" s="32"/>
      <c r="BO1461" s="32"/>
      <c r="BP1461" s="32"/>
      <c r="BQ1461" s="32"/>
      <c r="BR1461" s="32"/>
      <c r="BS1461" s="32"/>
      <c r="BT1461" s="32"/>
      <c r="BU1461" s="32"/>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row>
    <row r="1462" spans="15:101" s="26" customFormat="1" x14ac:dyDescent="0.3">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c r="BL1462" s="32"/>
      <c r="BM1462" s="32"/>
      <c r="BN1462" s="32"/>
      <c r="BO1462" s="32"/>
      <c r="BP1462" s="32"/>
      <c r="BQ1462" s="32"/>
      <c r="BR1462" s="32"/>
      <c r="BS1462" s="32"/>
      <c r="BT1462" s="32"/>
      <c r="BU1462" s="32"/>
      <c r="BV1462" s="32"/>
      <c r="BW1462" s="32"/>
      <c r="BX1462" s="32"/>
      <c r="BY1462" s="32"/>
      <c r="BZ1462" s="32"/>
      <c r="CA1462" s="32"/>
      <c r="CB1462" s="32"/>
      <c r="CC1462" s="32"/>
      <c r="CD1462" s="32"/>
      <c r="CE1462" s="32"/>
      <c r="CF1462" s="32"/>
      <c r="CG1462" s="32"/>
      <c r="CH1462" s="32"/>
      <c r="CI1462" s="32"/>
      <c r="CJ1462" s="32"/>
      <c r="CK1462" s="32"/>
      <c r="CL1462" s="32"/>
      <c r="CM1462" s="32"/>
      <c r="CN1462" s="32"/>
      <c r="CO1462" s="32"/>
      <c r="CP1462" s="32"/>
      <c r="CQ1462" s="32"/>
      <c r="CR1462" s="32"/>
      <c r="CS1462" s="32"/>
      <c r="CT1462" s="32"/>
      <c r="CU1462" s="32"/>
      <c r="CV1462" s="32"/>
      <c r="CW1462" s="32"/>
    </row>
    <row r="1463" spans="15:101" s="26" customFormat="1" x14ac:dyDescent="0.3">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c r="BO1463" s="32"/>
      <c r="BP1463" s="32"/>
      <c r="BQ1463" s="32"/>
      <c r="BR1463" s="32"/>
      <c r="BS1463" s="32"/>
      <c r="BT1463" s="32"/>
      <c r="BU1463" s="32"/>
      <c r="BV1463" s="32"/>
      <c r="BW1463" s="32"/>
      <c r="BX1463" s="32"/>
      <c r="BY1463" s="32"/>
      <c r="BZ1463" s="32"/>
      <c r="CA1463" s="32"/>
      <c r="CB1463" s="32"/>
      <c r="CC1463" s="32"/>
      <c r="CD1463" s="32"/>
      <c r="CE1463" s="32"/>
      <c r="CF1463" s="32"/>
      <c r="CG1463" s="32"/>
      <c r="CH1463" s="32"/>
      <c r="CI1463" s="32"/>
      <c r="CJ1463" s="32"/>
      <c r="CK1463" s="32"/>
      <c r="CL1463" s="32"/>
      <c r="CM1463" s="32"/>
      <c r="CN1463" s="32"/>
      <c r="CO1463" s="32"/>
      <c r="CP1463" s="32"/>
      <c r="CQ1463" s="32"/>
      <c r="CR1463" s="32"/>
      <c r="CS1463" s="32"/>
      <c r="CT1463" s="32"/>
      <c r="CU1463" s="32"/>
      <c r="CV1463" s="32"/>
      <c r="CW1463" s="32"/>
    </row>
    <row r="1464" spans="15:101" s="26" customFormat="1" x14ac:dyDescent="0.3">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c r="AV1464" s="32"/>
      <c r="AW1464" s="32"/>
      <c r="AX1464" s="32"/>
      <c r="AY1464" s="32"/>
      <c r="AZ1464" s="32"/>
      <c r="BA1464" s="32"/>
      <c r="BB1464" s="32"/>
      <c r="BC1464" s="32"/>
      <c r="BD1464" s="32"/>
      <c r="BE1464" s="32"/>
      <c r="BF1464" s="32"/>
      <c r="BG1464" s="32"/>
      <c r="BH1464" s="32"/>
      <c r="BI1464" s="32"/>
      <c r="BJ1464" s="32"/>
      <c r="BK1464" s="32"/>
      <c r="BL1464" s="32"/>
      <c r="BM1464" s="32"/>
      <c r="BN1464" s="32"/>
      <c r="BO1464" s="32"/>
      <c r="BP1464" s="32"/>
      <c r="BQ1464" s="32"/>
      <c r="BR1464" s="32"/>
      <c r="BS1464" s="32"/>
      <c r="BT1464" s="32"/>
      <c r="BU1464" s="32"/>
      <c r="BV1464" s="32"/>
      <c r="BW1464" s="32"/>
      <c r="BX1464" s="32"/>
      <c r="BY1464" s="32"/>
      <c r="BZ1464" s="32"/>
      <c r="CA1464" s="32"/>
      <c r="CB1464" s="32"/>
      <c r="CC1464" s="32"/>
      <c r="CD1464" s="32"/>
      <c r="CE1464" s="32"/>
      <c r="CF1464" s="32"/>
      <c r="CG1464" s="32"/>
      <c r="CH1464" s="32"/>
      <c r="CI1464" s="32"/>
      <c r="CJ1464" s="32"/>
      <c r="CK1464" s="32"/>
      <c r="CL1464" s="32"/>
      <c r="CM1464" s="32"/>
      <c r="CN1464" s="32"/>
      <c r="CO1464" s="32"/>
      <c r="CP1464" s="32"/>
      <c r="CQ1464" s="32"/>
      <c r="CR1464" s="32"/>
      <c r="CS1464" s="32"/>
      <c r="CT1464" s="32"/>
      <c r="CU1464" s="32"/>
      <c r="CV1464" s="32"/>
      <c r="CW1464" s="32"/>
    </row>
    <row r="1465" spans="15:101" s="26" customFormat="1" x14ac:dyDescent="0.3">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c r="BL1465" s="32"/>
      <c r="BM1465" s="32"/>
      <c r="BN1465" s="32"/>
      <c r="BO1465" s="32"/>
      <c r="BP1465" s="32"/>
      <c r="BQ1465" s="32"/>
      <c r="BR1465" s="32"/>
      <c r="BS1465" s="32"/>
      <c r="BT1465" s="32"/>
      <c r="BU1465" s="32"/>
      <c r="BV1465" s="32"/>
      <c r="BW1465" s="32"/>
      <c r="BX1465" s="32"/>
      <c r="BY1465" s="32"/>
      <c r="BZ1465" s="32"/>
      <c r="CA1465" s="32"/>
      <c r="CB1465" s="32"/>
      <c r="CC1465" s="32"/>
      <c r="CD1465" s="32"/>
      <c r="CE1465" s="32"/>
      <c r="CF1465" s="32"/>
      <c r="CG1465" s="32"/>
      <c r="CH1465" s="32"/>
      <c r="CI1465" s="32"/>
      <c r="CJ1465" s="32"/>
      <c r="CK1465" s="32"/>
      <c r="CL1465" s="32"/>
      <c r="CM1465" s="32"/>
      <c r="CN1465" s="32"/>
      <c r="CO1465" s="32"/>
      <c r="CP1465" s="32"/>
      <c r="CQ1465" s="32"/>
      <c r="CR1465" s="32"/>
      <c r="CS1465" s="32"/>
      <c r="CT1465" s="32"/>
      <c r="CU1465" s="32"/>
      <c r="CV1465" s="32"/>
      <c r="CW1465" s="32"/>
    </row>
    <row r="1466" spans="15:101" s="26" customFormat="1" x14ac:dyDescent="0.3">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c r="BL1466" s="32"/>
      <c r="BM1466" s="32"/>
      <c r="BN1466" s="32"/>
      <c r="BO1466" s="32"/>
      <c r="BP1466" s="32"/>
      <c r="BQ1466" s="32"/>
      <c r="BR1466" s="32"/>
      <c r="BS1466" s="32"/>
      <c r="BT1466" s="32"/>
      <c r="BU1466" s="32"/>
      <c r="BV1466" s="32"/>
      <c r="BW1466" s="32"/>
      <c r="BX1466" s="32"/>
      <c r="BY1466" s="32"/>
      <c r="BZ1466" s="32"/>
      <c r="CA1466" s="32"/>
      <c r="CB1466" s="32"/>
      <c r="CC1466" s="32"/>
      <c r="CD1466" s="32"/>
      <c r="CE1466" s="32"/>
      <c r="CF1466" s="32"/>
      <c r="CG1466" s="32"/>
      <c r="CH1466" s="32"/>
      <c r="CI1466" s="32"/>
      <c r="CJ1466" s="32"/>
      <c r="CK1466" s="32"/>
      <c r="CL1466" s="32"/>
      <c r="CM1466" s="32"/>
      <c r="CN1466" s="32"/>
      <c r="CO1466" s="32"/>
      <c r="CP1466" s="32"/>
      <c r="CQ1466" s="32"/>
      <c r="CR1466" s="32"/>
      <c r="CS1466" s="32"/>
      <c r="CT1466" s="32"/>
      <c r="CU1466" s="32"/>
      <c r="CV1466" s="32"/>
      <c r="CW1466" s="32"/>
    </row>
    <row r="1467" spans="15:101" s="26" customFormat="1" x14ac:dyDescent="0.3">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c r="BL1467" s="32"/>
      <c r="BM1467" s="32"/>
      <c r="BN1467" s="32"/>
      <c r="BO1467" s="32"/>
      <c r="BP1467" s="32"/>
      <c r="BQ1467" s="32"/>
      <c r="BR1467" s="32"/>
      <c r="BS1467" s="32"/>
      <c r="BT1467" s="32"/>
      <c r="BU1467" s="32"/>
      <c r="BV1467" s="32"/>
      <c r="BW1467" s="32"/>
      <c r="BX1467" s="32"/>
      <c r="BY1467" s="32"/>
      <c r="BZ1467" s="32"/>
      <c r="CA1467" s="32"/>
      <c r="CB1467" s="32"/>
      <c r="CC1467" s="32"/>
      <c r="CD1467" s="32"/>
      <c r="CE1467" s="32"/>
      <c r="CF1467" s="32"/>
      <c r="CG1467" s="32"/>
      <c r="CH1467" s="32"/>
      <c r="CI1467" s="32"/>
      <c r="CJ1467" s="32"/>
      <c r="CK1467" s="32"/>
      <c r="CL1467" s="32"/>
      <c r="CM1467" s="32"/>
      <c r="CN1467" s="32"/>
      <c r="CO1467" s="32"/>
      <c r="CP1467" s="32"/>
      <c r="CQ1467" s="32"/>
      <c r="CR1467" s="32"/>
      <c r="CS1467" s="32"/>
      <c r="CT1467" s="32"/>
      <c r="CU1467" s="32"/>
      <c r="CV1467" s="32"/>
      <c r="CW1467" s="32"/>
    </row>
    <row r="1468" spans="15:101" s="26" customFormat="1" x14ac:dyDescent="0.3">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c r="AV1468" s="32"/>
      <c r="AW1468" s="32"/>
      <c r="AX1468" s="32"/>
      <c r="AY1468" s="32"/>
      <c r="AZ1468" s="32"/>
      <c r="BA1468" s="32"/>
      <c r="BB1468" s="32"/>
      <c r="BC1468" s="32"/>
      <c r="BD1468" s="32"/>
      <c r="BE1468" s="32"/>
      <c r="BF1468" s="32"/>
      <c r="BG1468" s="32"/>
      <c r="BH1468" s="32"/>
      <c r="BI1468" s="32"/>
      <c r="BJ1468" s="32"/>
      <c r="BK1468" s="32"/>
      <c r="BL1468" s="32"/>
      <c r="BM1468" s="32"/>
      <c r="BN1468" s="32"/>
      <c r="BO1468" s="32"/>
      <c r="BP1468" s="32"/>
      <c r="BQ1468" s="32"/>
      <c r="BR1468" s="32"/>
      <c r="BS1468" s="32"/>
      <c r="BT1468" s="32"/>
      <c r="BU1468" s="32"/>
      <c r="BV1468" s="32"/>
      <c r="BW1468" s="32"/>
      <c r="BX1468" s="32"/>
      <c r="BY1468" s="32"/>
      <c r="BZ1468" s="32"/>
      <c r="CA1468" s="32"/>
      <c r="CB1468" s="32"/>
      <c r="CC1468" s="32"/>
      <c r="CD1468" s="32"/>
      <c r="CE1468" s="32"/>
      <c r="CF1468" s="32"/>
      <c r="CG1468" s="32"/>
      <c r="CH1468" s="32"/>
      <c r="CI1468" s="32"/>
      <c r="CJ1468" s="32"/>
      <c r="CK1468" s="32"/>
      <c r="CL1468" s="32"/>
      <c r="CM1468" s="32"/>
      <c r="CN1468" s="32"/>
      <c r="CO1468" s="32"/>
      <c r="CP1468" s="32"/>
      <c r="CQ1468" s="32"/>
      <c r="CR1468" s="32"/>
      <c r="CS1468" s="32"/>
      <c r="CT1468" s="32"/>
      <c r="CU1468" s="32"/>
      <c r="CV1468" s="32"/>
      <c r="CW1468" s="32"/>
    </row>
    <row r="1469" spans="15:101" s="26" customFormat="1" x14ac:dyDescent="0.3">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c r="AV1469" s="32"/>
      <c r="AW1469" s="32"/>
      <c r="AX1469" s="32"/>
      <c r="AY1469" s="32"/>
      <c r="AZ1469" s="32"/>
      <c r="BA1469" s="32"/>
      <c r="BB1469" s="32"/>
      <c r="BC1469" s="32"/>
      <c r="BD1469" s="32"/>
      <c r="BE1469" s="32"/>
      <c r="BF1469" s="32"/>
      <c r="BG1469" s="32"/>
      <c r="BH1469" s="32"/>
      <c r="BI1469" s="32"/>
      <c r="BJ1469" s="32"/>
      <c r="BK1469" s="32"/>
      <c r="BL1469" s="32"/>
      <c r="BM1469" s="32"/>
      <c r="BN1469" s="32"/>
      <c r="BO1469" s="32"/>
      <c r="BP1469" s="32"/>
      <c r="BQ1469" s="32"/>
      <c r="BR1469" s="32"/>
      <c r="BS1469" s="32"/>
      <c r="BT1469" s="32"/>
      <c r="BU1469" s="32"/>
      <c r="BV1469" s="32"/>
      <c r="BW1469" s="32"/>
      <c r="BX1469" s="32"/>
      <c r="BY1469" s="32"/>
      <c r="BZ1469" s="32"/>
      <c r="CA1469" s="32"/>
      <c r="CB1469" s="32"/>
      <c r="CC1469" s="32"/>
      <c r="CD1469" s="32"/>
      <c r="CE1469" s="32"/>
      <c r="CF1469" s="32"/>
      <c r="CG1469" s="32"/>
      <c r="CH1469" s="32"/>
      <c r="CI1469" s="32"/>
      <c r="CJ1469" s="32"/>
      <c r="CK1469" s="32"/>
      <c r="CL1469" s="32"/>
      <c r="CM1469" s="32"/>
      <c r="CN1469" s="32"/>
      <c r="CO1469" s="32"/>
      <c r="CP1469" s="32"/>
      <c r="CQ1469" s="32"/>
      <c r="CR1469" s="32"/>
      <c r="CS1469" s="32"/>
      <c r="CT1469" s="32"/>
      <c r="CU1469" s="32"/>
      <c r="CV1469" s="32"/>
      <c r="CW1469" s="32"/>
    </row>
    <row r="1470" spans="15:101" s="26" customFormat="1" x14ac:dyDescent="0.3">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c r="AV1470" s="32"/>
      <c r="AW1470" s="32"/>
      <c r="AX1470" s="32"/>
      <c r="AY1470" s="32"/>
      <c r="AZ1470" s="32"/>
      <c r="BA1470" s="32"/>
      <c r="BB1470" s="32"/>
      <c r="BC1470" s="32"/>
      <c r="BD1470" s="32"/>
      <c r="BE1470" s="32"/>
      <c r="BF1470" s="32"/>
      <c r="BG1470" s="32"/>
      <c r="BH1470" s="32"/>
      <c r="BI1470" s="32"/>
      <c r="BJ1470" s="32"/>
      <c r="BK1470" s="32"/>
      <c r="BL1470" s="32"/>
      <c r="BM1470" s="32"/>
      <c r="BN1470" s="32"/>
      <c r="BO1470" s="32"/>
      <c r="BP1470" s="32"/>
      <c r="BQ1470" s="32"/>
      <c r="BR1470" s="32"/>
      <c r="BS1470" s="32"/>
      <c r="BT1470" s="32"/>
      <c r="BU1470" s="32"/>
      <c r="BV1470" s="32"/>
      <c r="BW1470" s="32"/>
      <c r="BX1470" s="32"/>
      <c r="BY1470" s="32"/>
      <c r="BZ1470" s="32"/>
      <c r="CA1470" s="32"/>
      <c r="CB1470" s="32"/>
      <c r="CC1470" s="32"/>
      <c r="CD1470" s="32"/>
      <c r="CE1470" s="32"/>
      <c r="CF1470" s="32"/>
      <c r="CG1470" s="32"/>
      <c r="CH1470" s="32"/>
      <c r="CI1470" s="32"/>
      <c r="CJ1470" s="32"/>
      <c r="CK1470" s="32"/>
      <c r="CL1470" s="32"/>
      <c r="CM1470" s="32"/>
      <c r="CN1470" s="32"/>
      <c r="CO1470" s="32"/>
      <c r="CP1470" s="32"/>
      <c r="CQ1470" s="32"/>
      <c r="CR1470" s="32"/>
      <c r="CS1470" s="32"/>
      <c r="CT1470" s="32"/>
      <c r="CU1470" s="32"/>
      <c r="CV1470" s="32"/>
      <c r="CW1470" s="32"/>
    </row>
    <row r="1471" spans="15:101" s="26" customFormat="1" x14ac:dyDescent="0.3">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c r="BL1471" s="32"/>
      <c r="BM1471" s="32"/>
      <c r="BN1471" s="32"/>
      <c r="BO1471" s="32"/>
      <c r="BP1471" s="32"/>
      <c r="BQ1471" s="32"/>
      <c r="BR1471" s="32"/>
      <c r="BS1471" s="32"/>
      <c r="BT1471" s="32"/>
      <c r="BU1471" s="32"/>
      <c r="BV1471" s="32"/>
      <c r="BW1471" s="32"/>
      <c r="BX1471" s="32"/>
      <c r="BY1471" s="32"/>
      <c r="BZ1471" s="32"/>
      <c r="CA1471" s="32"/>
      <c r="CB1471" s="32"/>
      <c r="CC1471" s="32"/>
      <c r="CD1471" s="32"/>
      <c r="CE1471" s="32"/>
      <c r="CF1471" s="32"/>
      <c r="CG1471" s="32"/>
      <c r="CH1471" s="32"/>
      <c r="CI1471" s="32"/>
      <c r="CJ1471" s="32"/>
      <c r="CK1471" s="32"/>
      <c r="CL1471" s="32"/>
      <c r="CM1471" s="32"/>
      <c r="CN1471" s="32"/>
      <c r="CO1471" s="32"/>
      <c r="CP1471" s="32"/>
      <c r="CQ1471" s="32"/>
      <c r="CR1471" s="32"/>
      <c r="CS1471" s="32"/>
      <c r="CT1471" s="32"/>
      <c r="CU1471" s="32"/>
      <c r="CV1471" s="32"/>
      <c r="CW1471" s="32"/>
    </row>
    <row r="1472" spans="15:101" s="26" customFormat="1" x14ac:dyDescent="0.3">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c r="BL1472" s="32"/>
      <c r="BM1472" s="32"/>
      <c r="BN1472" s="32"/>
      <c r="BO1472" s="32"/>
      <c r="BP1472" s="32"/>
      <c r="BQ1472" s="32"/>
      <c r="BR1472" s="32"/>
      <c r="BS1472" s="32"/>
      <c r="BT1472" s="32"/>
      <c r="BU1472" s="32"/>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row>
    <row r="1473" spans="15:101" s="26" customFormat="1" x14ac:dyDescent="0.3">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c r="BL1473" s="32"/>
      <c r="BM1473" s="32"/>
      <c r="BN1473" s="32"/>
      <c r="BO1473" s="32"/>
      <c r="BP1473" s="32"/>
      <c r="BQ1473" s="32"/>
      <c r="BR1473" s="32"/>
      <c r="BS1473" s="32"/>
      <c r="BT1473" s="32"/>
      <c r="BU1473" s="32"/>
      <c r="BV1473" s="32"/>
      <c r="BW1473" s="32"/>
      <c r="BX1473" s="32"/>
      <c r="BY1473" s="32"/>
      <c r="BZ1473" s="32"/>
      <c r="CA1473" s="32"/>
      <c r="CB1473" s="32"/>
      <c r="CC1473" s="32"/>
      <c r="CD1473" s="32"/>
      <c r="CE1473" s="32"/>
      <c r="CF1473" s="32"/>
      <c r="CG1473" s="32"/>
      <c r="CH1473" s="32"/>
      <c r="CI1473" s="32"/>
      <c r="CJ1473" s="32"/>
      <c r="CK1473" s="32"/>
      <c r="CL1473" s="32"/>
      <c r="CM1473" s="32"/>
      <c r="CN1473" s="32"/>
      <c r="CO1473" s="32"/>
      <c r="CP1473" s="32"/>
      <c r="CQ1473" s="32"/>
      <c r="CR1473" s="32"/>
      <c r="CS1473" s="32"/>
      <c r="CT1473" s="32"/>
      <c r="CU1473" s="32"/>
      <c r="CV1473" s="32"/>
      <c r="CW1473" s="32"/>
    </row>
    <row r="1474" spans="15:101" s="26" customFormat="1" x14ac:dyDescent="0.3">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c r="BL1474" s="32"/>
      <c r="BM1474" s="32"/>
      <c r="BN1474" s="32"/>
      <c r="BO1474" s="32"/>
      <c r="BP1474" s="32"/>
      <c r="BQ1474" s="32"/>
      <c r="BR1474" s="32"/>
      <c r="BS1474" s="32"/>
      <c r="BT1474" s="32"/>
      <c r="BU1474" s="32"/>
      <c r="BV1474" s="32"/>
      <c r="BW1474" s="32"/>
      <c r="BX1474" s="32"/>
      <c r="BY1474" s="32"/>
      <c r="BZ1474" s="32"/>
      <c r="CA1474" s="32"/>
      <c r="CB1474" s="32"/>
      <c r="CC1474" s="32"/>
      <c r="CD1474" s="32"/>
      <c r="CE1474" s="32"/>
      <c r="CF1474" s="32"/>
      <c r="CG1474" s="32"/>
      <c r="CH1474" s="32"/>
      <c r="CI1474" s="32"/>
      <c r="CJ1474" s="32"/>
      <c r="CK1474" s="32"/>
      <c r="CL1474" s="32"/>
      <c r="CM1474" s="32"/>
      <c r="CN1474" s="32"/>
      <c r="CO1474" s="32"/>
      <c r="CP1474" s="32"/>
      <c r="CQ1474" s="32"/>
      <c r="CR1474" s="32"/>
      <c r="CS1474" s="32"/>
      <c r="CT1474" s="32"/>
      <c r="CU1474" s="32"/>
      <c r="CV1474" s="32"/>
      <c r="CW1474" s="32"/>
    </row>
    <row r="1475" spans="15:101" s="26" customFormat="1" x14ac:dyDescent="0.3">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c r="BL1475" s="32"/>
      <c r="BM1475" s="32"/>
      <c r="BN1475" s="32"/>
      <c r="BO1475" s="32"/>
      <c r="BP1475" s="32"/>
      <c r="BQ1475" s="32"/>
      <c r="BR1475" s="32"/>
      <c r="BS1475" s="32"/>
      <c r="BT1475" s="32"/>
      <c r="BU1475" s="32"/>
      <c r="BV1475" s="32"/>
      <c r="BW1475" s="32"/>
      <c r="BX1475" s="32"/>
      <c r="BY1475" s="32"/>
      <c r="BZ1475" s="32"/>
      <c r="CA1475" s="32"/>
      <c r="CB1475" s="32"/>
      <c r="CC1475" s="32"/>
      <c r="CD1475" s="32"/>
      <c r="CE1475" s="32"/>
      <c r="CF1475" s="32"/>
      <c r="CG1475" s="32"/>
      <c r="CH1475" s="32"/>
      <c r="CI1475" s="32"/>
      <c r="CJ1475" s="32"/>
      <c r="CK1475" s="32"/>
      <c r="CL1475" s="32"/>
      <c r="CM1475" s="32"/>
      <c r="CN1475" s="32"/>
      <c r="CO1475" s="32"/>
      <c r="CP1475" s="32"/>
      <c r="CQ1475" s="32"/>
      <c r="CR1475" s="32"/>
      <c r="CS1475" s="32"/>
      <c r="CT1475" s="32"/>
      <c r="CU1475" s="32"/>
      <c r="CV1475" s="32"/>
      <c r="CW1475" s="32"/>
    </row>
    <row r="1476" spans="15:101" s="26" customFormat="1" x14ac:dyDescent="0.3">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c r="AV1476" s="32"/>
      <c r="AW1476" s="32"/>
      <c r="AX1476" s="32"/>
      <c r="AY1476" s="32"/>
      <c r="AZ1476" s="32"/>
      <c r="BA1476" s="32"/>
      <c r="BB1476" s="32"/>
      <c r="BC1476" s="32"/>
      <c r="BD1476" s="32"/>
      <c r="BE1476" s="32"/>
      <c r="BF1476" s="32"/>
      <c r="BG1476" s="32"/>
      <c r="BH1476" s="32"/>
      <c r="BI1476" s="32"/>
      <c r="BJ1476" s="32"/>
      <c r="BK1476" s="32"/>
      <c r="BL1476" s="32"/>
      <c r="BM1476" s="32"/>
      <c r="BN1476" s="32"/>
      <c r="BO1476" s="32"/>
      <c r="BP1476" s="32"/>
      <c r="BQ1476" s="32"/>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row>
    <row r="1477" spans="15:101" s="26" customFormat="1" x14ac:dyDescent="0.3">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32"/>
      <c r="BB1477" s="32"/>
      <c r="BC1477" s="32"/>
      <c r="BD1477" s="32"/>
      <c r="BE1477" s="32"/>
      <c r="BF1477" s="32"/>
      <c r="BG1477" s="32"/>
      <c r="BH1477" s="32"/>
      <c r="BI1477" s="32"/>
      <c r="BJ1477" s="32"/>
      <c r="BK1477" s="32"/>
      <c r="BL1477" s="32"/>
      <c r="BM1477" s="32"/>
      <c r="BN1477" s="32"/>
      <c r="BO1477" s="32"/>
      <c r="BP1477" s="32"/>
      <c r="BQ1477" s="32"/>
      <c r="BR1477" s="32"/>
      <c r="BS1477" s="32"/>
      <c r="BT1477" s="32"/>
      <c r="BU1477" s="32"/>
      <c r="BV1477" s="32"/>
      <c r="BW1477" s="32"/>
      <c r="BX1477" s="32"/>
      <c r="BY1477" s="32"/>
      <c r="BZ1477" s="32"/>
      <c r="CA1477" s="32"/>
      <c r="CB1477" s="32"/>
      <c r="CC1477" s="32"/>
      <c r="CD1477" s="32"/>
      <c r="CE1477" s="32"/>
      <c r="CF1477" s="32"/>
      <c r="CG1477" s="32"/>
      <c r="CH1477" s="32"/>
      <c r="CI1477" s="32"/>
      <c r="CJ1477" s="32"/>
      <c r="CK1477" s="32"/>
      <c r="CL1477" s="32"/>
      <c r="CM1477" s="32"/>
      <c r="CN1477" s="32"/>
      <c r="CO1477" s="32"/>
      <c r="CP1477" s="32"/>
      <c r="CQ1477" s="32"/>
      <c r="CR1477" s="32"/>
      <c r="CS1477" s="32"/>
      <c r="CT1477" s="32"/>
      <c r="CU1477" s="32"/>
      <c r="CV1477" s="32"/>
      <c r="CW1477" s="32"/>
    </row>
    <row r="1478" spans="15:101" s="26" customFormat="1" x14ac:dyDescent="0.3">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32"/>
      <c r="BB1478" s="32"/>
      <c r="BC1478" s="32"/>
      <c r="BD1478" s="32"/>
      <c r="BE1478" s="32"/>
      <c r="BF1478" s="32"/>
      <c r="BG1478" s="32"/>
      <c r="BH1478" s="32"/>
      <c r="BI1478" s="32"/>
      <c r="BJ1478" s="32"/>
      <c r="BK1478" s="32"/>
      <c r="BL1478" s="32"/>
      <c r="BM1478" s="32"/>
      <c r="BN1478" s="32"/>
      <c r="BO1478" s="32"/>
      <c r="BP1478" s="32"/>
      <c r="BQ1478" s="32"/>
      <c r="BR1478" s="32"/>
      <c r="BS1478" s="32"/>
      <c r="BT1478" s="32"/>
      <c r="BU1478" s="32"/>
      <c r="BV1478" s="32"/>
      <c r="BW1478" s="32"/>
      <c r="BX1478" s="32"/>
      <c r="BY1478" s="32"/>
      <c r="BZ1478" s="32"/>
      <c r="CA1478" s="32"/>
      <c r="CB1478" s="32"/>
      <c r="CC1478" s="32"/>
      <c r="CD1478" s="32"/>
      <c r="CE1478" s="32"/>
      <c r="CF1478" s="32"/>
      <c r="CG1478" s="32"/>
      <c r="CH1478" s="32"/>
      <c r="CI1478" s="32"/>
      <c r="CJ1478" s="32"/>
      <c r="CK1478" s="32"/>
      <c r="CL1478" s="32"/>
      <c r="CM1478" s="32"/>
      <c r="CN1478" s="32"/>
      <c r="CO1478" s="32"/>
      <c r="CP1478" s="32"/>
      <c r="CQ1478" s="32"/>
      <c r="CR1478" s="32"/>
      <c r="CS1478" s="32"/>
      <c r="CT1478" s="32"/>
      <c r="CU1478" s="32"/>
      <c r="CV1478" s="32"/>
      <c r="CW1478" s="32"/>
    </row>
    <row r="1479" spans="15:101" s="26" customFormat="1" x14ac:dyDescent="0.3">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32"/>
      <c r="BB1479" s="32"/>
      <c r="BC1479" s="32"/>
      <c r="BD1479" s="32"/>
      <c r="BE1479" s="32"/>
      <c r="BF1479" s="32"/>
      <c r="BG1479" s="32"/>
      <c r="BH1479" s="32"/>
      <c r="BI1479" s="32"/>
      <c r="BJ1479" s="32"/>
      <c r="BK1479" s="32"/>
      <c r="BL1479" s="32"/>
      <c r="BM1479" s="32"/>
      <c r="BN1479" s="32"/>
      <c r="BO1479" s="32"/>
      <c r="BP1479" s="32"/>
      <c r="BQ1479" s="32"/>
      <c r="BR1479" s="32"/>
      <c r="BS1479" s="32"/>
      <c r="BT1479" s="32"/>
      <c r="BU1479" s="32"/>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2"/>
      <c r="CS1479" s="32"/>
      <c r="CT1479" s="32"/>
      <c r="CU1479" s="32"/>
      <c r="CV1479" s="32"/>
      <c r="CW1479" s="32"/>
    </row>
    <row r="1480" spans="15:101" s="26" customFormat="1" x14ac:dyDescent="0.3">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c r="AV1480" s="32"/>
      <c r="AW1480" s="32"/>
      <c r="AX1480" s="32"/>
      <c r="AY1480" s="32"/>
      <c r="AZ1480" s="32"/>
      <c r="BA1480" s="32"/>
      <c r="BB1480" s="32"/>
      <c r="BC1480" s="32"/>
      <c r="BD1480" s="32"/>
      <c r="BE1480" s="32"/>
      <c r="BF1480" s="32"/>
      <c r="BG1480" s="32"/>
      <c r="BH1480" s="32"/>
      <c r="BI1480" s="32"/>
      <c r="BJ1480" s="32"/>
      <c r="BK1480" s="32"/>
      <c r="BL1480" s="32"/>
      <c r="BM1480" s="32"/>
      <c r="BN1480" s="32"/>
      <c r="BO1480" s="32"/>
      <c r="BP1480" s="32"/>
      <c r="BQ1480" s="32"/>
      <c r="BR1480" s="32"/>
      <c r="BS1480" s="32"/>
      <c r="BT1480" s="32"/>
      <c r="BU1480" s="32"/>
      <c r="BV1480" s="32"/>
      <c r="BW1480" s="32"/>
      <c r="BX1480" s="32"/>
      <c r="BY1480" s="32"/>
      <c r="BZ1480" s="32"/>
      <c r="CA1480" s="32"/>
      <c r="CB1480" s="32"/>
      <c r="CC1480" s="32"/>
      <c r="CD1480" s="32"/>
      <c r="CE1480" s="32"/>
      <c r="CF1480" s="32"/>
      <c r="CG1480" s="32"/>
      <c r="CH1480" s="32"/>
      <c r="CI1480" s="32"/>
      <c r="CJ1480" s="32"/>
      <c r="CK1480" s="32"/>
      <c r="CL1480" s="32"/>
      <c r="CM1480" s="32"/>
      <c r="CN1480" s="32"/>
      <c r="CO1480" s="32"/>
      <c r="CP1480" s="32"/>
      <c r="CQ1480" s="32"/>
      <c r="CR1480" s="32"/>
      <c r="CS1480" s="32"/>
      <c r="CT1480" s="32"/>
      <c r="CU1480" s="32"/>
      <c r="CV1480" s="32"/>
      <c r="CW1480" s="32"/>
    </row>
    <row r="1481" spans="15:101" s="26" customFormat="1" x14ac:dyDescent="0.3">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c r="AV1481" s="32"/>
      <c r="AW1481" s="32"/>
      <c r="AX1481" s="32"/>
      <c r="AY1481" s="32"/>
      <c r="AZ1481" s="32"/>
      <c r="BA1481" s="32"/>
      <c r="BB1481" s="32"/>
      <c r="BC1481" s="32"/>
      <c r="BD1481" s="32"/>
      <c r="BE1481" s="32"/>
      <c r="BF1481" s="32"/>
      <c r="BG1481" s="32"/>
      <c r="BH1481" s="32"/>
      <c r="BI1481" s="32"/>
      <c r="BJ1481" s="32"/>
      <c r="BK1481" s="32"/>
      <c r="BL1481" s="32"/>
      <c r="BM1481" s="32"/>
      <c r="BN1481" s="32"/>
      <c r="BO1481" s="32"/>
      <c r="BP1481" s="32"/>
      <c r="BQ1481" s="32"/>
      <c r="BR1481" s="32"/>
      <c r="BS1481" s="32"/>
      <c r="BT1481" s="32"/>
      <c r="BU1481" s="32"/>
      <c r="BV1481" s="32"/>
      <c r="BW1481" s="32"/>
      <c r="BX1481" s="32"/>
      <c r="BY1481" s="32"/>
      <c r="BZ1481" s="32"/>
      <c r="CA1481" s="32"/>
      <c r="CB1481" s="32"/>
      <c r="CC1481" s="32"/>
      <c r="CD1481" s="32"/>
      <c r="CE1481" s="32"/>
      <c r="CF1481" s="32"/>
      <c r="CG1481" s="32"/>
      <c r="CH1481" s="32"/>
      <c r="CI1481" s="32"/>
      <c r="CJ1481" s="32"/>
      <c r="CK1481" s="32"/>
      <c r="CL1481" s="32"/>
      <c r="CM1481" s="32"/>
      <c r="CN1481" s="32"/>
      <c r="CO1481" s="32"/>
      <c r="CP1481" s="32"/>
      <c r="CQ1481" s="32"/>
      <c r="CR1481" s="32"/>
      <c r="CS1481" s="32"/>
      <c r="CT1481" s="32"/>
      <c r="CU1481" s="32"/>
      <c r="CV1481" s="32"/>
      <c r="CW1481" s="32"/>
    </row>
    <row r="1482" spans="15:101" s="26" customFormat="1" x14ac:dyDescent="0.3">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c r="AV1482" s="32"/>
      <c r="AW1482" s="32"/>
      <c r="AX1482" s="32"/>
      <c r="AY1482" s="32"/>
      <c r="AZ1482" s="32"/>
      <c r="BA1482" s="32"/>
      <c r="BB1482" s="32"/>
      <c r="BC1482" s="32"/>
      <c r="BD1482" s="32"/>
      <c r="BE1482" s="32"/>
      <c r="BF1482" s="32"/>
      <c r="BG1482" s="32"/>
      <c r="BH1482" s="32"/>
      <c r="BI1482" s="32"/>
      <c r="BJ1482" s="32"/>
      <c r="BK1482" s="32"/>
      <c r="BL1482" s="32"/>
      <c r="BM1482" s="32"/>
      <c r="BN1482" s="32"/>
      <c r="BO1482" s="32"/>
      <c r="BP1482" s="32"/>
      <c r="BQ1482" s="32"/>
      <c r="BR1482" s="32"/>
      <c r="BS1482" s="32"/>
      <c r="BT1482" s="32"/>
      <c r="BU1482" s="32"/>
      <c r="BV1482" s="32"/>
      <c r="BW1482" s="32"/>
      <c r="BX1482" s="32"/>
      <c r="BY1482" s="32"/>
      <c r="BZ1482" s="32"/>
      <c r="CA1482" s="32"/>
      <c r="CB1482" s="32"/>
      <c r="CC1482" s="32"/>
      <c r="CD1482" s="32"/>
      <c r="CE1482" s="32"/>
      <c r="CF1482" s="32"/>
      <c r="CG1482" s="32"/>
      <c r="CH1482" s="32"/>
      <c r="CI1482" s="32"/>
      <c r="CJ1482" s="32"/>
      <c r="CK1482" s="32"/>
      <c r="CL1482" s="32"/>
      <c r="CM1482" s="32"/>
      <c r="CN1482" s="32"/>
      <c r="CO1482" s="32"/>
      <c r="CP1482" s="32"/>
      <c r="CQ1482" s="32"/>
      <c r="CR1482" s="32"/>
      <c r="CS1482" s="32"/>
      <c r="CT1482" s="32"/>
      <c r="CU1482" s="32"/>
      <c r="CV1482" s="32"/>
      <c r="CW1482" s="32"/>
    </row>
    <row r="1483" spans="15:101" s="26" customFormat="1" x14ac:dyDescent="0.3">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c r="AV1483" s="32"/>
      <c r="AW1483" s="32"/>
      <c r="AX1483" s="32"/>
      <c r="AY1483" s="32"/>
      <c r="AZ1483" s="32"/>
      <c r="BA1483" s="32"/>
      <c r="BB1483" s="32"/>
      <c r="BC1483" s="32"/>
      <c r="BD1483" s="32"/>
      <c r="BE1483" s="32"/>
      <c r="BF1483" s="32"/>
      <c r="BG1483" s="32"/>
      <c r="BH1483" s="32"/>
      <c r="BI1483" s="32"/>
      <c r="BJ1483" s="32"/>
      <c r="BK1483" s="32"/>
      <c r="BL1483" s="32"/>
      <c r="BM1483" s="32"/>
      <c r="BN1483" s="32"/>
      <c r="BO1483" s="32"/>
      <c r="BP1483" s="32"/>
      <c r="BQ1483" s="32"/>
      <c r="BR1483" s="32"/>
      <c r="BS1483" s="32"/>
      <c r="BT1483" s="32"/>
      <c r="BU1483" s="32"/>
      <c r="BV1483" s="32"/>
      <c r="BW1483" s="32"/>
      <c r="BX1483" s="32"/>
      <c r="BY1483" s="32"/>
      <c r="BZ1483" s="32"/>
      <c r="CA1483" s="32"/>
      <c r="CB1483" s="32"/>
      <c r="CC1483" s="32"/>
      <c r="CD1483" s="32"/>
      <c r="CE1483" s="32"/>
      <c r="CF1483" s="32"/>
      <c r="CG1483" s="32"/>
      <c r="CH1483" s="32"/>
      <c r="CI1483" s="32"/>
      <c r="CJ1483" s="32"/>
      <c r="CK1483" s="32"/>
      <c r="CL1483" s="32"/>
      <c r="CM1483" s="32"/>
      <c r="CN1483" s="32"/>
      <c r="CO1483" s="32"/>
      <c r="CP1483" s="32"/>
      <c r="CQ1483" s="32"/>
      <c r="CR1483" s="32"/>
      <c r="CS1483" s="32"/>
      <c r="CT1483" s="32"/>
      <c r="CU1483" s="32"/>
      <c r="CV1483" s="32"/>
      <c r="CW1483" s="32"/>
    </row>
    <row r="1484" spans="15:101" s="26" customFormat="1" x14ac:dyDescent="0.3">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c r="AV1484" s="32"/>
      <c r="AW1484" s="32"/>
      <c r="AX1484" s="32"/>
      <c r="AY1484" s="32"/>
      <c r="AZ1484" s="32"/>
      <c r="BA1484" s="32"/>
      <c r="BB1484" s="32"/>
      <c r="BC1484" s="32"/>
      <c r="BD1484" s="32"/>
      <c r="BE1484" s="32"/>
      <c r="BF1484" s="32"/>
      <c r="BG1484" s="32"/>
      <c r="BH1484" s="32"/>
      <c r="BI1484" s="32"/>
      <c r="BJ1484" s="32"/>
      <c r="BK1484" s="32"/>
      <c r="BL1484" s="32"/>
      <c r="BM1484" s="32"/>
      <c r="BN1484" s="32"/>
      <c r="BO1484" s="32"/>
      <c r="BP1484" s="32"/>
      <c r="BQ1484" s="32"/>
      <c r="BR1484" s="32"/>
      <c r="BS1484" s="32"/>
      <c r="BT1484" s="32"/>
      <c r="BU1484" s="32"/>
      <c r="BV1484" s="32"/>
      <c r="BW1484" s="32"/>
      <c r="BX1484" s="32"/>
      <c r="BY1484" s="32"/>
      <c r="BZ1484" s="32"/>
      <c r="CA1484" s="32"/>
      <c r="CB1484" s="32"/>
      <c r="CC1484" s="32"/>
      <c r="CD1484" s="32"/>
      <c r="CE1484" s="32"/>
      <c r="CF1484" s="32"/>
      <c r="CG1484" s="32"/>
      <c r="CH1484" s="32"/>
      <c r="CI1484" s="32"/>
      <c r="CJ1484" s="32"/>
      <c r="CK1484" s="32"/>
      <c r="CL1484" s="32"/>
      <c r="CM1484" s="32"/>
      <c r="CN1484" s="32"/>
      <c r="CO1484" s="32"/>
      <c r="CP1484" s="32"/>
      <c r="CQ1484" s="32"/>
      <c r="CR1484" s="32"/>
      <c r="CS1484" s="32"/>
      <c r="CT1484" s="32"/>
      <c r="CU1484" s="32"/>
      <c r="CV1484" s="32"/>
      <c r="CW1484" s="32"/>
    </row>
    <row r="1485" spans="15:101" s="26" customFormat="1" x14ac:dyDescent="0.3">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c r="AV1485" s="32"/>
      <c r="AW1485" s="32"/>
      <c r="AX1485" s="32"/>
      <c r="AY1485" s="32"/>
      <c r="AZ1485" s="32"/>
      <c r="BA1485" s="32"/>
      <c r="BB1485" s="32"/>
      <c r="BC1485" s="32"/>
      <c r="BD1485" s="32"/>
      <c r="BE1485" s="32"/>
      <c r="BF1485" s="32"/>
      <c r="BG1485" s="32"/>
      <c r="BH1485" s="32"/>
      <c r="BI1485" s="32"/>
      <c r="BJ1485" s="32"/>
      <c r="BK1485" s="32"/>
      <c r="BL1485" s="32"/>
      <c r="BM1485" s="32"/>
      <c r="BN1485" s="32"/>
      <c r="BO1485" s="32"/>
      <c r="BP1485" s="32"/>
      <c r="BQ1485" s="32"/>
      <c r="BR1485" s="32"/>
      <c r="BS1485" s="32"/>
      <c r="BT1485" s="32"/>
      <c r="BU1485" s="32"/>
      <c r="BV1485" s="32"/>
      <c r="BW1485" s="32"/>
      <c r="BX1485" s="32"/>
      <c r="BY1485" s="32"/>
      <c r="BZ1485" s="32"/>
      <c r="CA1485" s="32"/>
      <c r="CB1485" s="32"/>
      <c r="CC1485" s="32"/>
      <c r="CD1485" s="32"/>
      <c r="CE1485" s="32"/>
      <c r="CF1485" s="32"/>
      <c r="CG1485" s="32"/>
      <c r="CH1485" s="32"/>
      <c r="CI1485" s="32"/>
      <c r="CJ1485" s="32"/>
      <c r="CK1485" s="32"/>
      <c r="CL1485" s="32"/>
      <c r="CM1485" s="32"/>
      <c r="CN1485" s="32"/>
      <c r="CO1485" s="32"/>
      <c r="CP1485" s="32"/>
      <c r="CQ1485" s="32"/>
      <c r="CR1485" s="32"/>
      <c r="CS1485" s="32"/>
      <c r="CT1485" s="32"/>
      <c r="CU1485" s="32"/>
      <c r="CV1485" s="32"/>
      <c r="CW1485" s="32"/>
    </row>
    <row r="1486" spans="15:101" s="26" customFormat="1" x14ac:dyDescent="0.3">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c r="AV1486" s="32"/>
      <c r="AW1486" s="32"/>
      <c r="AX1486" s="32"/>
      <c r="AY1486" s="32"/>
      <c r="AZ1486" s="32"/>
      <c r="BA1486" s="32"/>
      <c r="BB1486" s="32"/>
      <c r="BC1486" s="32"/>
      <c r="BD1486" s="32"/>
      <c r="BE1486" s="32"/>
      <c r="BF1486" s="32"/>
      <c r="BG1486" s="32"/>
      <c r="BH1486" s="32"/>
      <c r="BI1486" s="32"/>
      <c r="BJ1486" s="32"/>
      <c r="BK1486" s="32"/>
      <c r="BL1486" s="32"/>
      <c r="BM1486" s="32"/>
      <c r="BN1486" s="32"/>
      <c r="BO1486" s="32"/>
      <c r="BP1486" s="32"/>
      <c r="BQ1486" s="32"/>
      <c r="BR1486" s="32"/>
      <c r="BS1486" s="32"/>
      <c r="BT1486" s="32"/>
      <c r="BU1486" s="32"/>
      <c r="BV1486" s="32"/>
      <c r="BW1486" s="32"/>
      <c r="BX1486" s="32"/>
      <c r="BY1486" s="32"/>
      <c r="BZ1486" s="32"/>
      <c r="CA1486" s="32"/>
      <c r="CB1486" s="32"/>
      <c r="CC1486" s="32"/>
      <c r="CD1486" s="32"/>
      <c r="CE1486" s="32"/>
      <c r="CF1486" s="32"/>
      <c r="CG1486" s="32"/>
      <c r="CH1486" s="32"/>
      <c r="CI1486" s="32"/>
      <c r="CJ1486" s="32"/>
      <c r="CK1486" s="32"/>
      <c r="CL1486" s="32"/>
      <c r="CM1486" s="32"/>
      <c r="CN1486" s="32"/>
      <c r="CO1486" s="32"/>
      <c r="CP1486" s="32"/>
      <c r="CQ1486" s="32"/>
      <c r="CR1486" s="32"/>
      <c r="CS1486" s="32"/>
      <c r="CT1486" s="32"/>
      <c r="CU1486" s="32"/>
      <c r="CV1486" s="32"/>
      <c r="CW1486" s="32"/>
    </row>
    <row r="1487" spans="15:101" s="26" customFormat="1" x14ac:dyDescent="0.3">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c r="AV1487" s="32"/>
      <c r="AW1487" s="32"/>
      <c r="AX1487" s="32"/>
      <c r="AY1487" s="32"/>
      <c r="AZ1487" s="32"/>
      <c r="BA1487" s="32"/>
      <c r="BB1487" s="32"/>
      <c r="BC1487" s="32"/>
      <c r="BD1487" s="32"/>
      <c r="BE1487" s="32"/>
      <c r="BF1487" s="32"/>
      <c r="BG1487" s="32"/>
      <c r="BH1487" s="32"/>
      <c r="BI1487" s="32"/>
      <c r="BJ1487" s="32"/>
      <c r="BK1487" s="32"/>
      <c r="BL1487" s="32"/>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row>
    <row r="1488" spans="15:101" s="26" customFormat="1" x14ac:dyDescent="0.3">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c r="AV1488" s="32"/>
      <c r="AW1488" s="32"/>
      <c r="AX1488" s="32"/>
      <c r="AY1488" s="32"/>
      <c r="AZ1488" s="32"/>
      <c r="BA1488" s="32"/>
      <c r="BB1488" s="32"/>
      <c r="BC1488" s="32"/>
      <c r="BD1488" s="32"/>
      <c r="BE1488" s="32"/>
      <c r="BF1488" s="32"/>
      <c r="BG1488" s="32"/>
      <c r="BH1488" s="32"/>
      <c r="BI1488" s="32"/>
      <c r="BJ1488" s="32"/>
      <c r="BK1488" s="32"/>
      <c r="BL1488" s="32"/>
      <c r="BM1488" s="32"/>
      <c r="BN1488" s="32"/>
      <c r="BO1488" s="32"/>
      <c r="BP1488" s="32"/>
      <c r="BQ1488" s="32"/>
      <c r="BR1488" s="32"/>
      <c r="BS1488" s="32"/>
      <c r="BT1488" s="32"/>
      <c r="BU1488" s="32"/>
      <c r="BV1488" s="32"/>
      <c r="BW1488" s="32"/>
      <c r="BX1488" s="32"/>
      <c r="BY1488" s="32"/>
      <c r="BZ1488" s="32"/>
      <c r="CA1488" s="32"/>
      <c r="CB1488" s="32"/>
      <c r="CC1488" s="32"/>
      <c r="CD1488" s="32"/>
      <c r="CE1488" s="32"/>
      <c r="CF1488" s="32"/>
      <c r="CG1488" s="32"/>
      <c r="CH1488" s="32"/>
      <c r="CI1488" s="32"/>
      <c r="CJ1488" s="32"/>
      <c r="CK1488" s="32"/>
      <c r="CL1488" s="32"/>
      <c r="CM1488" s="32"/>
      <c r="CN1488" s="32"/>
      <c r="CO1488" s="32"/>
      <c r="CP1488" s="32"/>
      <c r="CQ1488" s="32"/>
      <c r="CR1488" s="32"/>
      <c r="CS1488" s="32"/>
      <c r="CT1488" s="32"/>
      <c r="CU1488" s="32"/>
      <c r="CV1488" s="32"/>
      <c r="CW1488" s="32"/>
    </row>
    <row r="1489" spans="15:101" s="26" customFormat="1" x14ac:dyDescent="0.3">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c r="AV1489" s="32"/>
      <c r="AW1489" s="32"/>
      <c r="AX1489" s="32"/>
      <c r="AY1489" s="32"/>
      <c r="AZ1489" s="32"/>
      <c r="BA1489" s="32"/>
      <c r="BB1489" s="32"/>
      <c r="BC1489" s="32"/>
      <c r="BD1489" s="32"/>
      <c r="BE1489" s="32"/>
      <c r="BF1489" s="32"/>
      <c r="BG1489" s="32"/>
      <c r="BH1489" s="32"/>
      <c r="BI1489" s="32"/>
      <c r="BJ1489" s="32"/>
      <c r="BK1489" s="32"/>
      <c r="BL1489" s="32"/>
      <c r="BM1489" s="32"/>
      <c r="BN1489" s="32"/>
      <c r="BO1489" s="32"/>
      <c r="BP1489" s="32"/>
      <c r="BQ1489" s="32"/>
      <c r="BR1489" s="32"/>
      <c r="BS1489" s="32"/>
      <c r="BT1489" s="32"/>
      <c r="BU1489" s="32"/>
      <c r="BV1489" s="32"/>
      <c r="BW1489" s="32"/>
      <c r="BX1489" s="32"/>
      <c r="BY1489" s="32"/>
      <c r="BZ1489" s="32"/>
      <c r="CA1489" s="32"/>
      <c r="CB1489" s="32"/>
      <c r="CC1489" s="32"/>
      <c r="CD1489" s="32"/>
      <c r="CE1489" s="32"/>
      <c r="CF1489" s="32"/>
      <c r="CG1489" s="32"/>
      <c r="CH1489" s="32"/>
      <c r="CI1489" s="32"/>
      <c r="CJ1489" s="32"/>
      <c r="CK1489" s="32"/>
      <c r="CL1489" s="32"/>
      <c r="CM1489" s="32"/>
      <c r="CN1489" s="32"/>
      <c r="CO1489" s="32"/>
      <c r="CP1489" s="32"/>
      <c r="CQ1489" s="32"/>
      <c r="CR1489" s="32"/>
      <c r="CS1489" s="32"/>
      <c r="CT1489" s="32"/>
      <c r="CU1489" s="32"/>
      <c r="CV1489" s="32"/>
      <c r="CW1489" s="32"/>
    </row>
    <row r="1490" spans="15:101" s="26" customFormat="1" x14ac:dyDescent="0.3">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c r="AV1490" s="32"/>
      <c r="AW1490" s="32"/>
      <c r="AX1490" s="32"/>
      <c r="AY1490" s="32"/>
      <c r="AZ1490" s="32"/>
      <c r="BA1490" s="32"/>
      <c r="BB1490" s="32"/>
      <c r="BC1490" s="32"/>
      <c r="BD1490" s="32"/>
      <c r="BE1490" s="32"/>
      <c r="BF1490" s="32"/>
      <c r="BG1490" s="32"/>
      <c r="BH1490" s="32"/>
      <c r="BI1490" s="32"/>
      <c r="BJ1490" s="32"/>
      <c r="BK1490" s="32"/>
      <c r="BL1490" s="32"/>
      <c r="BM1490" s="32"/>
      <c r="BN1490" s="32"/>
      <c r="BO1490" s="32"/>
      <c r="BP1490" s="32"/>
      <c r="BQ1490" s="32"/>
      <c r="BR1490" s="32"/>
      <c r="BS1490" s="32"/>
      <c r="BT1490" s="32"/>
      <c r="BU1490" s="32"/>
      <c r="BV1490" s="32"/>
      <c r="BW1490" s="32"/>
      <c r="BX1490" s="32"/>
      <c r="BY1490" s="32"/>
      <c r="BZ1490" s="32"/>
      <c r="CA1490" s="32"/>
      <c r="CB1490" s="32"/>
      <c r="CC1490" s="32"/>
      <c r="CD1490" s="32"/>
      <c r="CE1490" s="32"/>
      <c r="CF1490" s="32"/>
      <c r="CG1490" s="32"/>
      <c r="CH1490" s="32"/>
      <c r="CI1490" s="32"/>
      <c r="CJ1490" s="32"/>
      <c r="CK1490" s="32"/>
      <c r="CL1490" s="32"/>
      <c r="CM1490" s="32"/>
      <c r="CN1490" s="32"/>
      <c r="CO1490" s="32"/>
      <c r="CP1490" s="32"/>
      <c r="CQ1490" s="32"/>
      <c r="CR1490" s="32"/>
      <c r="CS1490" s="32"/>
      <c r="CT1490" s="32"/>
      <c r="CU1490" s="32"/>
      <c r="CV1490" s="32"/>
      <c r="CW1490" s="32"/>
    </row>
    <row r="1491" spans="15:101" s="26" customFormat="1" x14ac:dyDescent="0.3">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c r="AV1491" s="32"/>
      <c r="AW1491" s="32"/>
      <c r="AX1491" s="32"/>
      <c r="AY1491" s="32"/>
      <c r="AZ1491" s="32"/>
      <c r="BA1491" s="32"/>
      <c r="BB1491" s="32"/>
      <c r="BC1491" s="32"/>
      <c r="BD1491" s="32"/>
      <c r="BE1491" s="32"/>
      <c r="BF1491" s="32"/>
      <c r="BG1491" s="32"/>
      <c r="BH1491" s="32"/>
      <c r="BI1491" s="32"/>
      <c r="BJ1491" s="32"/>
      <c r="BK1491" s="32"/>
      <c r="BL1491" s="32"/>
      <c r="BM1491" s="32"/>
      <c r="BN1491" s="32"/>
      <c r="BO1491" s="32"/>
      <c r="BP1491" s="32"/>
      <c r="BQ1491" s="32"/>
      <c r="BR1491" s="32"/>
      <c r="BS1491" s="32"/>
      <c r="BT1491" s="32"/>
      <c r="BU1491" s="32"/>
      <c r="BV1491" s="32"/>
      <c r="BW1491" s="32"/>
      <c r="BX1491" s="32"/>
      <c r="BY1491" s="32"/>
      <c r="BZ1491" s="32"/>
      <c r="CA1491" s="32"/>
      <c r="CB1491" s="32"/>
      <c r="CC1491" s="32"/>
      <c r="CD1491" s="32"/>
      <c r="CE1491" s="32"/>
      <c r="CF1491" s="32"/>
      <c r="CG1491" s="32"/>
      <c r="CH1491" s="32"/>
      <c r="CI1491" s="32"/>
      <c r="CJ1491" s="32"/>
      <c r="CK1491" s="32"/>
      <c r="CL1491" s="32"/>
      <c r="CM1491" s="32"/>
      <c r="CN1491" s="32"/>
      <c r="CO1491" s="32"/>
      <c r="CP1491" s="32"/>
      <c r="CQ1491" s="32"/>
      <c r="CR1491" s="32"/>
      <c r="CS1491" s="32"/>
      <c r="CT1491" s="32"/>
      <c r="CU1491" s="32"/>
      <c r="CV1491" s="32"/>
      <c r="CW1491" s="32"/>
    </row>
    <row r="1492" spans="15:101" s="26" customFormat="1" x14ac:dyDescent="0.3">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c r="AV1492" s="32"/>
      <c r="AW1492" s="32"/>
      <c r="AX1492" s="32"/>
      <c r="AY1492" s="32"/>
      <c r="AZ1492" s="32"/>
      <c r="BA1492" s="32"/>
      <c r="BB1492" s="32"/>
      <c r="BC1492" s="32"/>
      <c r="BD1492" s="32"/>
      <c r="BE1492" s="32"/>
      <c r="BF1492" s="32"/>
      <c r="BG1492" s="32"/>
      <c r="BH1492" s="32"/>
      <c r="BI1492" s="32"/>
      <c r="BJ1492" s="32"/>
      <c r="BK1492" s="32"/>
      <c r="BL1492" s="32"/>
      <c r="BM1492" s="32"/>
      <c r="BN1492" s="32"/>
      <c r="BO1492" s="32"/>
      <c r="BP1492" s="32"/>
      <c r="BQ1492" s="32"/>
      <c r="BR1492" s="32"/>
      <c r="BS1492" s="32"/>
      <c r="BT1492" s="32"/>
      <c r="BU1492" s="32"/>
      <c r="BV1492" s="32"/>
      <c r="BW1492" s="32"/>
      <c r="BX1492" s="32"/>
      <c r="BY1492" s="32"/>
      <c r="BZ1492" s="32"/>
      <c r="CA1492" s="32"/>
      <c r="CB1492" s="32"/>
      <c r="CC1492" s="32"/>
      <c r="CD1492" s="32"/>
      <c r="CE1492" s="32"/>
      <c r="CF1492" s="32"/>
      <c r="CG1492" s="32"/>
      <c r="CH1492" s="32"/>
      <c r="CI1492" s="32"/>
      <c r="CJ1492" s="32"/>
      <c r="CK1492" s="32"/>
      <c r="CL1492" s="32"/>
      <c r="CM1492" s="32"/>
      <c r="CN1492" s="32"/>
      <c r="CO1492" s="32"/>
      <c r="CP1492" s="32"/>
      <c r="CQ1492" s="32"/>
      <c r="CR1492" s="32"/>
      <c r="CS1492" s="32"/>
      <c r="CT1492" s="32"/>
      <c r="CU1492" s="32"/>
      <c r="CV1492" s="32"/>
      <c r="CW1492" s="32"/>
    </row>
    <row r="1493" spans="15:101" s="26" customFormat="1" x14ac:dyDescent="0.3">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c r="AV1493" s="32"/>
      <c r="AW1493" s="32"/>
      <c r="AX1493" s="32"/>
      <c r="AY1493" s="32"/>
      <c r="AZ1493" s="32"/>
      <c r="BA1493" s="32"/>
      <c r="BB1493" s="32"/>
      <c r="BC1493" s="32"/>
      <c r="BD1493" s="32"/>
      <c r="BE1493" s="32"/>
      <c r="BF1493" s="32"/>
      <c r="BG1493" s="32"/>
      <c r="BH1493" s="32"/>
      <c r="BI1493" s="32"/>
      <c r="BJ1493" s="32"/>
      <c r="BK1493" s="32"/>
      <c r="BL1493" s="32"/>
      <c r="BM1493" s="32"/>
      <c r="BN1493" s="32"/>
      <c r="BO1493" s="32"/>
      <c r="BP1493" s="32"/>
      <c r="BQ1493" s="32"/>
      <c r="BR1493" s="32"/>
      <c r="BS1493" s="32"/>
      <c r="BT1493" s="32"/>
      <c r="BU1493" s="32"/>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row>
    <row r="1494" spans="15:101" s="26" customFormat="1" x14ac:dyDescent="0.3">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c r="AV1494" s="32"/>
      <c r="AW1494" s="32"/>
      <c r="AX1494" s="32"/>
      <c r="AY1494" s="32"/>
      <c r="AZ1494" s="32"/>
      <c r="BA1494" s="32"/>
      <c r="BB1494" s="32"/>
      <c r="BC1494" s="32"/>
      <c r="BD1494" s="32"/>
      <c r="BE1494" s="32"/>
      <c r="BF1494" s="32"/>
      <c r="BG1494" s="32"/>
      <c r="BH1494" s="32"/>
      <c r="BI1494" s="32"/>
      <c r="BJ1494" s="32"/>
      <c r="BK1494" s="32"/>
      <c r="BL1494" s="32"/>
      <c r="BM1494" s="32"/>
      <c r="BN1494" s="32"/>
      <c r="BO1494" s="32"/>
      <c r="BP1494" s="32"/>
      <c r="BQ1494" s="32"/>
      <c r="BR1494" s="32"/>
      <c r="BS1494" s="32"/>
      <c r="BT1494" s="32"/>
      <c r="BU1494" s="32"/>
      <c r="BV1494" s="32"/>
      <c r="BW1494" s="32"/>
      <c r="BX1494" s="32"/>
      <c r="BY1494" s="32"/>
      <c r="BZ1494" s="32"/>
      <c r="CA1494" s="32"/>
      <c r="CB1494" s="32"/>
      <c r="CC1494" s="32"/>
      <c r="CD1494" s="32"/>
      <c r="CE1494" s="32"/>
      <c r="CF1494" s="32"/>
      <c r="CG1494" s="32"/>
      <c r="CH1494" s="32"/>
      <c r="CI1494" s="32"/>
      <c r="CJ1494" s="32"/>
      <c r="CK1494" s="32"/>
      <c r="CL1494" s="32"/>
      <c r="CM1494" s="32"/>
      <c r="CN1494" s="32"/>
      <c r="CO1494" s="32"/>
      <c r="CP1494" s="32"/>
      <c r="CQ1494" s="32"/>
      <c r="CR1494" s="32"/>
      <c r="CS1494" s="32"/>
      <c r="CT1494" s="32"/>
      <c r="CU1494" s="32"/>
      <c r="CV1494" s="32"/>
      <c r="CW1494" s="32"/>
    </row>
    <row r="1495" spans="15:101" s="26" customFormat="1" x14ac:dyDescent="0.3">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c r="AV1495" s="32"/>
      <c r="AW1495" s="32"/>
      <c r="AX1495" s="32"/>
      <c r="AY1495" s="32"/>
      <c r="AZ1495" s="32"/>
      <c r="BA1495" s="32"/>
      <c r="BB1495" s="32"/>
      <c r="BC1495" s="32"/>
      <c r="BD1495" s="32"/>
      <c r="BE1495" s="32"/>
      <c r="BF1495" s="32"/>
      <c r="BG1495" s="32"/>
      <c r="BH1495" s="32"/>
      <c r="BI1495" s="32"/>
      <c r="BJ1495" s="32"/>
      <c r="BK1495" s="32"/>
      <c r="BL1495" s="32"/>
      <c r="BM1495" s="32"/>
      <c r="BN1495" s="32"/>
      <c r="BO1495" s="32"/>
      <c r="BP1495" s="32"/>
      <c r="BQ1495" s="32"/>
      <c r="BR1495" s="32"/>
      <c r="BS1495" s="32"/>
      <c r="BT1495" s="32"/>
      <c r="BU1495" s="32"/>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row>
    <row r="1496" spans="15:101" s="26" customFormat="1" x14ac:dyDescent="0.3">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c r="AV1496" s="32"/>
      <c r="AW1496" s="32"/>
      <c r="AX1496" s="32"/>
      <c r="AY1496" s="32"/>
      <c r="AZ1496" s="32"/>
      <c r="BA1496" s="32"/>
      <c r="BB1496" s="32"/>
      <c r="BC1496" s="32"/>
      <c r="BD1496" s="32"/>
      <c r="BE1496" s="32"/>
      <c r="BF1496" s="32"/>
      <c r="BG1496" s="32"/>
      <c r="BH1496" s="32"/>
      <c r="BI1496" s="32"/>
      <c r="BJ1496" s="32"/>
      <c r="BK1496" s="32"/>
      <c r="BL1496" s="32"/>
      <c r="BM1496" s="32"/>
      <c r="BN1496" s="32"/>
      <c r="BO1496" s="32"/>
      <c r="BP1496" s="32"/>
      <c r="BQ1496" s="32"/>
      <c r="BR1496" s="32"/>
      <c r="BS1496" s="32"/>
      <c r="BT1496" s="32"/>
      <c r="BU1496" s="32"/>
      <c r="BV1496" s="32"/>
      <c r="BW1496" s="32"/>
      <c r="BX1496" s="32"/>
      <c r="BY1496" s="32"/>
      <c r="BZ1496" s="32"/>
      <c r="CA1496" s="32"/>
      <c r="CB1496" s="32"/>
      <c r="CC1496" s="32"/>
      <c r="CD1496" s="32"/>
      <c r="CE1496" s="32"/>
      <c r="CF1496" s="32"/>
      <c r="CG1496" s="32"/>
      <c r="CH1496" s="32"/>
      <c r="CI1496" s="32"/>
      <c r="CJ1496" s="32"/>
      <c r="CK1496" s="32"/>
      <c r="CL1496" s="32"/>
      <c r="CM1496" s="32"/>
      <c r="CN1496" s="32"/>
      <c r="CO1496" s="32"/>
      <c r="CP1496" s="32"/>
      <c r="CQ1496" s="32"/>
      <c r="CR1496" s="32"/>
      <c r="CS1496" s="32"/>
      <c r="CT1496" s="32"/>
      <c r="CU1496" s="32"/>
      <c r="CV1496" s="32"/>
      <c r="CW1496" s="32"/>
    </row>
    <row r="1497" spans="15:101" s="26" customFormat="1" x14ac:dyDescent="0.3">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c r="AZ1497" s="32"/>
      <c r="BA1497" s="32"/>
      <c r="BB1497" s="32"/>
      <c r="BC1497" s="32"/>
      <c r="BD1497" s="32"/>
      <c r="BE1497" s="32"/>
      <c r="BF1497" s="32"/>
      <c r="BG1497" s="32"/>
      <c r="BH1497" s="32"/>
      <c r="BI1497" s="32"/>
      <c r="BJ1497" s="32"/>
      <c r="BK1497" s="32"/>
      <c r="BL1497" s="32"/>
      <c r="BM1497" s="32"/>
      <c r="BN1497" s="32"/>
      <c r="BO1497" s="32"/>
      <c r="BP1497" s="32"/>
      <c r="BQ1497" s="32"/>
      <c r="BR1497" s="32"/>
      <c r="BS1497" s="32"/>
      <c r="BT1497" s="32"/>
      <c r="BU1497" s="32"/>
      <c r="BV1497" s="32"/>
      <c r="BW1497" s="32"/>
      <c r="BX1497" s="32"/>
      <c r="BY1497" s="32"/>
      <c r="BZ1497" s="32"/>
      <c r="CA1497" s="32"/>
      <c r="CB1497" s="32"/>
      <c r="CC1497" s="32"/>
      <c r="CD1497" s="32"/>
      <c r="CE1497" s="32"/>
      <c r="CF1497" s="32"/>
      <c r="CG1497" s="32"/>
      <c r="CH1497" s="32"/>
      <c r="CI1497" s="32"/>
      <c r="CJ1497" s="32"/>
      <c r="CK1497" s="32"/>
      <c r="CL1497" s="32"/>
      <c r="CM1497" s="32"/>
      <c r="CN1497" s="32"/>
      <c r="CO1497" s="32"/>
      <c r="CP1497" s="32"/>
      <c r="CQ1497" s="32"/>
      <c r="CR1497" s="32"/>
      <c r="CS1497" s="32"/>
      <c r="CT1497" s="32"/>
      <c r="CU1497" s="32"/>
      <c r="CV1497" s="32"/>
      <c r="CW1497" s="32"/>
    </row>
    <row r="1498" spans="15:101" s="26" customFormat="1" x14ac:dyDescent="0.3">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c r="AZ1498" s="32"/>
      <c r="BA1498" s="32"/>
      <c r="BB1498" s="32"/>
      <c r="BC1498" s="32"/>
      <c r="BD1498" s="32"/>
      <c r="BE1498" s="32"/>
      <c r="BF1498" s="32"/>
      <c r="BG1498" s="32"/>
      <c r="BH1498" s="32"/>
      <c r="BI1498" s="32"/>
      <c r="BJ1498" s="32"/>
      <c r="BK1498" s="32"/>
      <c r="BL1498" s="32"/>
      <c r="BM1498" s="32"/>
      <c r="BN1498" s="32"/>
      <c r="BO1498" s="32"/>
      <c r="BP1498" s="32"/>
      <c r="BQ1498" s="32"/>
      <c r="BR1498" s="32"/>
      <c r="BS1498" s="32"/>
      <c r="BT1498" s="32"/>
      <c r="BU1498" s="32"/>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row>
    <row r="1499" spans="15:101" s="26" customFormat="1" x14ac:dyDescent="0.3">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c r="AZ1499" s="32"/>
      <c r="BA1499" s="32"/>
      <c r="BB1499" s="32"/>
      <c r="BC1499" s="32"/>
      <c r="BD1499" s="32"/>
      <c r="BE1499" s="32"/>
      <c r="BF1499" s="32"/>
      <c r="BG1499" s="32"/>
      <c r="BH1499" s="32"/>
      <c r="BI1499" s="32"/>
      <c r="BJ1499" s="32"/>
      <c r="BK1499" s="32"/>
      <c r="BL1499" s="32"/>
      <c r="BM1499" s="32"/>
      <c r="BN1499" s="32"/>
      <c r="BO1499" s="32"/>
      <c r="BP1499" s="32"/>
      <c r="BQ1499" s="32"/>
      <c r="BR1499" s="32"/>
      <c r="BS1499" s="32"/>
      <c r="BT1499" s="32"/>
      <c r="BU1499" s="32"/>
      <c r="BV1499" s="32"/>
      <c r="BW1499" s="32"/>
      <c r="BX1499" s="32"/>
      <c r="BY1499" s="32"/>
      <c r="BZ1499" s="32"/>
      <c r="CA1499" s="32"/>
      <c r="CB1499" s="32"/>
      <c r="CC1499" s="32"/>
      <c r="CD1499" s="32"/>
      <c r="CE1499" s="32"/>
      <c r="CF1499" s="32"/>
      <c r="CG1499" s="32"/>
      <c r="CH1499" s="32"/>
      <c r="CI1499" s="32"/>
      <c r="CJ1499" s="32"/>
      <c r="CK1499" s="32"/>
      <c r="CL1499" s="32"/>
      <c r="CM1499" s="32"/>
      <c r="CN1499" s="32"/>
      <c r="CO1499" s="32"/>
      <c r="CP1499" s="32"/>
      <c r="CQ1499" s="32"/>
      <c r="CR1499" s="32"/>
      <c r="CS1499" s="32"/>
      <c r="CT1499" s="32"/>
      <c r="CU1499" s="32"/>
      <c r="CV1499" s="32"/>
      <c r="CW1499" s="32"/>
    </row>
    <row r="1500" spans="15:101" s="26" customFormat="1" x14ac:dyDescent="0.3">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c r="AZ1500" s="32"/>
      <c r="BA1500" s="32"/>
      <c r="BB1500" s="32"/>
      <c r="BC1500" s="32"/>
      <c r="BD1500" s="32"/>
      <c r="BE1500" s="32"/>
      <c r="BF1500" s="32"/>
      <c r="BG1500" s="32"/>
      <c r="BH1500" s="32"/>
      <c r="BI1500" s="32"/>
      <c r="BJ1500" s="32"/>
      <c r="BK1500" s="32"/>
      <c r="BL1500" s="32"/>
      <c r="BM1500" s="32"/>
      <c r="BN1500" s="32"/>
      <c r="BO1500" s="32"/>
      <c r="BP1500" s="32"/>
      <c r="BQ1500" s="32"/>
      <c r="BR1500" s="32"/>
      <c r="BS1500" s="32"/>
      <c r="BT1500" s="32"/>
      <c r="BU1500" s="32"/>
      <c r="BV1500" s="32"/>
      <c r="BW1500" s="32"/>
      <c r="BX1500" s="32"/>
      <c r="BY1500" s="32"/>
      <c r="BZ1500" s="32"/>
      <c r="CA1500" s="32"/>
      <c r="CB1500" s="32"/>
      <c r="CC1500" s="32"/>
      <c r="CD1500" s="32"/>
      <c r="CE1500" s="32"/>
      <c r="CF1500" s="32"/>
      <c r="CG1500" s="32"/>
      <c r="CH1500" s="32"/>
      <c r="CI1500" s="32"/>
      <c r="CJ1500" s="32"/>
      <c r="CK1500" s="32"/>
      <c r="CL1500" s="32"/>
      <c r="CM1500" s="32"/>
      <c r="CN1500" s="32"/>
      <c r="CO1500" s="32"/>
      <c r="CP1500" s="32"/>
      <c r="CQ1500" s="32"/>
      <c r="CR1500" s="32"/>
      <c r="CS1500" s="32"/>
      <c r="CT1500" s="32"/>
      <c r="CU1500" s="32"/>
      <c r="CV1500" s="32"/>
      <c r="CW1500" s="32"/>
    </row>
    <row r="1501" spans="15:101" s="26" customFormat="1" x14ac:dyDescent="0.3">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c r="AZ1501" s="32"/>
      <c r="BA1501" s="32"/>
      <c r="BB1501" s="32"/>
      <c r="BC1501" s="32"/>
      <c r="BD1501" s="32"/>
      <c r="BE1501" s="32"/>
      <c r="BF1501" s="32"/>
      <c r="BG1501" s="32"/>
      <c r="BH1501" s="32"/>
      <c r="BI1501" s="32"/>
      <c r="BJ1501" s="32"/>
      <c r="BK1501" s="32"/>
      <c r="BL1501" s="32"/>
      <c r="BM1501" s="32"/>
      <c r="BN1501" s="32"/>
      <c r="BO1501" s="32"/>
      <c r="BP1501" s="32"/>
      <c r="BQ1501" s="32"/>
      <c r="BR1501" s="32"/>
      <c r="BS1501" s="32"/>
      <c r="BT1501" s="32"/>
      <c r="BU1501" s="32"/>
      <c r="BV1501" s="32"/>
      <c r="BW1501" s="32"/>
      <c r="BX1501" s="32"/>
      <c r="BY1501" s="32"/>
      <c r="BZ1501" s="32"/>
      <c r="CA1501" s="32"/>
      <c r="CB1501" s="32"/>
      <c r="CC1501" s="32"/>
      <c r="CD1501" s="32"/>
      <c r="CE1501" s="32"/>
      <c r="CF1501" s="32"/>
      <c r="CG1501" s="32"/>
      <c r="CH1501" s="32"/>
      <c r="CI1501" s="32"/>
      <c r="CJ1501" s="32"/>
      <c r="CK1501" s="32"/>
      <c r="CL1501" s="32"/>
      <c r="CM1501" s="32"/>
      <c r="CN1501" s="32"/>
      <c r="CO1501" s="32"/>
      <c r="CP1501" s="32"/>
      <c r="CQ1501" s="32"/>
      <c r="CR1501" s="32"/>
      <c r="CS1501" s="32"/>
      <c r="CT1501" s="32"/>
      <c r="CU1501" s="32"/>
      <c r="CV1501" s="32"/>
      <c r="CW1501" s="32"/>
    </row>
    <row r="1502" spans="15:101" s="26" customFormat="1" x14ac:dyDescent="0.3">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c r="AZ1502" s="32"/>
      <c r="BA1502" s="32"/>
      <c r="BB1502" s="32"/>
      <c r="BC1502" s="32"/>
      <c r="BD1502" s="32"/>
      <c r="BE1502" s="32"/>
      <c r="BF1502" s="32"/>
      <c r="BG1502" s="32"/>
      <c r="BH1502" s="32"/>
      <c r="BI1502" s="32"/>
      <c r="BJ1502" s="32"/>
      <c r="BK1502" s="32"/>
      <c r="BL1502" s="32"/>
      <c r="BM1502" s="32"/>
      <c r="BN1502" s="32"/>
      <c r="BO1502" s="32"/>
      <c r="BP1502" s="32"/>
      <c r="BQ1502" s="32"/>
      <c r="BR1502" s="32"/>
      <c r="BS1502" s="32"/>
      <c r="BT1502" s="32"/>
      <c r="BU1502" s="32"/>
      <c r="BV1502" s="32"/>
      <c r="BW1502" s="32"/>
      <c r="BX1502" s="32"/>
      <c r="BY1502" s="32"/>
      <c r="BZ1502" s="32"/>
      <c r="CA1502" s="32"/>
      <c r="CB1502" s="32"/>
      <c r="CC1502" s="32"/>
      <c r="CD1502" s="32"/>
      <c r="CE1502" s="32"/>
      <c r="CF1502" s="32"/>
      <c r="CG1502" s="32"/>
      <c r="CH1502" s="32"/>
      <c r="CI1502" s="32"/>
      <c r="CJ1502" s="32"/>
      <c r="CK1502" s="32"/>
      <c r="CL1502" s="32"/>
      <c r="CM1502" s="32"/>
      <c r="CN1502" s="32"/>
      <c r="CO1502" s="32"/>
      <c r="CP1502" s="32"/>
      <c r="CQ1502" s="32"/>
      <c r="CR1502" s="32"/>
      <c r="CS1502" s="32"/>
      <c r="CT1502" s="32"/>
      <c r="CU1502" s="32"/>
      <c r="CV1502" s="32"/>
      <c r="CW1502" s="32"/>
    </row>
    <row r="1503" spans="15:101" s="26" customFormat="1" x14ac:dyDescent="0.3">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c r="AZ1503" s="32"/>
      <c r="BA1503" s="32"/>
      <c r="BB1503" s="32"/>
      <c r="BC1503" s="32"/>
      <c r="BD1503" s="32"/>
      <c r="BE1503" s="32"/>
      <c r="BF1503" s="32"/>
      <c r="BG1503" s="32"/>
      <c r="BH1503" s="32"/>
      <c r="BI1503" s="32"/>
      <c r="BJ1503" s="32"/>
      <c r="BK1503" s="32"/>
      <c r="BL1503" s="32"/>
      <c r="BM1503" s="32"/>
      <c r="BN1503" s="32"/>
      <c r="BO1503" s="32"/>
      <c r="BP1503" s="32"/>
      <c r="BQ1503" s="32"/>
      <c r="BR1503" s="32"/>
      <c r="BS1503" s="32"/>
      <c r="BT1503" s="32"/>
      <c r="BU1503" s="32"/>
      <c r="BV1503" s="32"/>
      <c r="BW1503" s="32"/>
      <c r="BX1503" s="32"/>
      <c r="BY1503" s="32"/>
      <c r="BZ1503" s="32"/>
      <c r="CA1503" s="32"/>
      <c r="CB1503" s="32"/>
      <c r="CC1503" s="32"/>
      <c r="CD1503" s="32"/>
      <c r="CE1503" s="32"/>
      <c r="CF1503" s="32"/>
      <c r="CG1503" s="32"/>
      <c r="CH1503" s="32"/>
      <c r="CI1503" s="32"/>
      <c r="CJ1503" s="32"/>
      <c r="CK1503" s="32"/>
      <c r="CL1503" s="32"/>
      <c r="CM1503" s="32"/>
      <c r="CN1503" s="32"/>
      <c r="CO1503" s="32"/>
      <c r="CP1503" s="32"/>
      <c r="CQ1503" s="32"/>
      <c r="CR1503" s="32"/>
      <c r="CS1503" s="32"/>
      <c r="CT1503" s="32"/>
      <c r="CU1503" s="32"/>
      <c r="CV1503" s="32"/>
      <c r="CW1503" s="32"/>
    </row>
    <row r="1504" spans="15:101" s="26" customFormat="1" x14ac:dyDescent="0.3">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c r="AZ1504" s="32"/>
      <c r="BA1504" s="32"/>
      <c r="BB1504" s="32"/>
      <c r="BC1504" s="32"/>
      <c r="BD1504" s="32"/>
      <c r="BE1504" s="32"/>
      <c r="BF1504" s="32"/>
      <c r="BG1504" s="32"/>
      <c r="BH1504" s="32"/>
      <c r="BI1504" s="32"/>
      <c r="BJ1504" s="32"/>
      <c r="BK1504" s="32"/>
      <c r="BL1504" s="32"/>
      <c r="BM1504" s="32"/>
      <c r="BN1504" s="32"/>
      <c r="BO1504" s="32"/>
      <c r="BP1504" s="32"/>
      <c r="BQ1504" s="32"/>
      <c r="BR1504" s="32"/>
      <c r="BS1504" s="32"/>
      <c r="BT1504" s="32"/>
      <c r="BU1504" s="32"/>
      <c r="BV1504" s="32"/>
      <c r="BW1504" s="32"/>
      <c r="BX1504" s="32"/>
      <c r="BY1504" s="32"/>
      <c r="BZ1504" s="32"/>
      <c r="CA1504" s="32"/>
      <c r="CB1504" s="32"/>
      <c r="CC1504" s="32"/>
      <c r="CD1504" s="32"/>
      <c r="CE1504" s="32"/>
      <c r="CF1504" s="32"/>
      <c r="CG1504" s="32"/>
      <c r="CH1504" s="32"/>
      <c r="CI1504" s="32"/>
      <c r="CJ1504" s="32"/>
      <c r="CK1504" s="32"/>
      <c r="CL1504" s="32"/>
      <c r="CM1504" s="32"/>
      <c r="CN1504" s="32"/>
      <c r="CO1504" s="32"/>
      <c r="CP1504" s="32"/>
      <c r="CQ1504" s="32"/>
      <c r="CR1504" s="32"/>
      <c r="CS1504" s="32"/>
      <c r="CT1504" s="32"/>
      <c r="CU1504" s="32"/>
      <c r="CV1504" s="32"/>
      <c r="CW1504" s="32"/>
    </row>
    <row r="1505" spans="15:101" s="26" customFormat="1" x14ac:dyDescent="0.3">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c r="BA1505" s="32"/>
      <c r="BB1505" s="32"/>
      <c r="BC1505" s="32"/>
      <c r="BD1505" s="32"/>
      <c r="BE1505" s="32"/>
      <c r="BF1505" s="32"/>
      <c r="BG1505" s="32"/>
      <c r="BH1505" s="32"/>
      <c r="BI1505" s="32"/>
      <c r="BJ1505" s="32"/>
      <c r="BK1505" s="32"/>
      <c r="BL1505" s="32"/>
      <c r="BM1505" s="32"/>
      <c r="BN1505" s="32"/>
      <c r="BO1505" s="32"/>
      <c r="BP1505" s="32"/>
      <c r="BQ1505" s="32"/>
      <c r="BR1505" s="32"/>
      <c r="BS1505" s="32"/>
      <c r="BT1505" s="32"/>
      <c r="BU1505" s="32"/>
      <c r="BV1505" s="32"/>
      <c r="BW1505" s="32"/>
      <c r="BX1505" s="32"/>
      <c r="BY1505" s="32"/>
      <c r="BZ1505" s="32"/>
      <c r="CA1505" s="32"/>
      <c r="CB1505" s="32"/>
      <c r="CC1505" s="32"/>
      <c r="CD1505" s="32"/>
      <c r="CE1505" s="32"/>
      <c r="CF1505" s="32"/>
      <c r="CG1505" s="32"/>
      <c r="CH1505" s="32"/>
      <c r="CI1505" s="32"/>
      <c r="CJ1505" s="32"/>
      <c r="CK1505" s="32"/>
      <c r="CL1505" s="32"/>
      <c r="CM1505" s="32"/>
      <c r="CN1505" s="32"/>
      <c r="CO1505" s="32"/>
      <c r="CP1505" s="32"/>
      <c r="CQ1505" s="32"/>
      <c r="CR1505" s="32"/>
      <c r="CS1505" s="32"/>
      <c r="CT1505" s="32"/>
      <c r="CU1505" s="32"/>
      <c r="CV1505" s="32"/>
      <c r="CW1505" s="32"/>
    </row>
    <row r="1506" spans="15:101" s="26" customFormat="1" x14ac:dyDescent="0.3">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c r="AV1506" s="32"/>
      <c r="AW1506" s="32"/>
      <c r="AX1506" s="32"/>
      <c r="AY1506" s="32"/>
      <c r="AZ1506" s="32"/>
      <c r="BA1506" s="32"/>
      <c r="BB1506" s="32"/>
      <c r="BC1506" s="32"/>
      <c r="BD1506" s="32"/>
      <c r="BE1506" s="32"/>
      <c r="BF1506" s="32"/>
      <c r="BG1506" s="32"/>
      <c r="BH1506" s="32"/>
      <c r="BI1506" s="32"/>
      <c r="BJ1506" s="32"/>
      <c r="BK1506" s="32"/>
      <c r="BL1506" s="32"/>
      <c r="BM1506" s="32"/>
      <c r="BN1506" s="32"/>
      <c r="BO1506" s="32"/>
      <c r="BP1506" s="32"/>
      <c r="BQ1506" s="32"/>
      <c r="BR1506" s="32"/>
      <c r="BS1506" s="32"/>
      <c r="BT1506" s="32"/>
      <c r="BU1506" s="32"/>
      <c r="BV1506" s="32"/>
      <c r="BW1506" s="32"/>
      <c r="BX1506" s="32"/>
      <c r="BY1506" s="32"/>
      <c r="BZ1506" s="32"/>
      <c r="CA1506" s="32"/>
      <c r="CB1506" s="32"/>
      <c r="CC1506" s="32"/>
      <c r="CD1506" s="32"/>
      <c r="CE1506" s="32"/>
      <c r="CF1506" s="32"/>
      <c r="CG1506" s="32"/>
      <c r="CH1506" s="32"/>
      <c r="CI1506" s="32"/>
      <c r="CJ1506" s="32"/>
      <c r="CK1506" s="32"/>
      <c r="CL1506" s="32"/>
      <c r="CM1506" s="32"/>
      <c r="CN1506" s="32"/>
      <c r="CO1506" s="32"/>
      <c r="CP1506" s="32"/>
      <c r="CQ1506" s="32"/>
      <c r="CR1506" s="32"/>
      <c r="CS1506" s="32"/>
      <c r="CT1506" s="32"/>
      <c r="CU1506" s="32"/>
      <c r="CV1506" s="32"/>
      <c r="CW1506" s="32"/>
    </row>
    <row r="1507" spans="15:101" s="26" customFormat="1" x14ac:dyDescent="0.3">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c r="AV1507" s="32"/>
      <c r="AW1507" s="32"/>
      <c r="AX1507" s="32"/>
      <c r="AY1507" s="32"/>
      <c r="AZ1507" s="32"/>
      <c r="BA1507" s="32"/>
      <c r="BB1507" s="32"/>
      <c r="BC1507" s="32"/>
      <c r="BD1507" s="32"/>
      <c r="BE1507" s="32"/>
      <c r="BF1507" s="32"/>
      <c r="BG1507" s="32"/>
      <c r="BH1507" s="32"/>
      <c r="BI1507" s="32"/>
      <c r="BJ1507" s="32"/>
      <c r="BK1507" s="32"/>
      <c r="BL1507" s="32"/>
      <c r="BM1507" s="32"/>
      <c r="BN1507" s="32"/>
      <c r="BO1507" s="32"/>
      <c r="BP1507" s="32"/>
      <c r="BQ1507" s="32"/>
      <c r="BR1507" s="32"/>
      <c r="BS1507" s="32"/>
      <c r="BT1507" s="32"/>
      <c r="BU1507" s="32"/>
      <c r="BV1507" s="32"/>
      <c r="BW1507" s="32"/>
      <c r="BX1507" s="32"/>
      <c r="BY1507" s="32"/>
      <c r="BZ1507" s="32"/>
      <c r="CA1507" s="32"/>
      <c r="CB1507" s="32"/>
      <c r="CC1507" s="32"/>
      <c r="CD1507" s="32"/>
      <c r="CE1507" s="32"/>
      <c r="CF1507" s="32"/>
      <c r="CG1507" s="32"/>
      <c r="CH1507" s="32"/>
      <c r="CI1507" s="32"/>
      <c r="CJ1507" s="32"/>
      <c r="CK1507" s="32"/>
      <c r="CL1507" s="32"/>
      <c r="CM1507" s="32"/>
      <c r="CN1507" s="32"/>
      <c r="CO1507" s="32"/>
      <c r="CP1507" s="32"/>
      <c r="CQ1507" s="32"/>
      <c r="CR1507" s="32"/>
      <c r="CS1507" s="32"/>
      <c r="CT1507" s="32"/>
      <c r="CU1507" s="32"/>
      <c r="CV1507" s="32"/>
      <c r="CW1507" s="32"/>
    </row>
    <row r="1508" spans="15:101" s="26" customFormat="1" x14ac:dyDescent="0.3">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c r="AV1508" s="32"/>
      <c r="AW1508" s="32"/>
      <c r="AX1508" s="32"/>
      <c r="AY1508" s="32"/>
      <c r="AZ1508" s="32"/>
      <c r="BA1508" s="32"/>
      <c r="BB1508" s="32"/>
      <c r="BC1508" s="32"/>
      <c r="BD1508" s="32"/>
      <c r="BE1508" s="32"/>
      <c r="BF1508" s="32"/>
      <c r="BG1508" s="32"/>
      <c r="BH1508" s="32"/>
      <c r="BI1508" s="32"/>
      <c r="BJ1508" s="32"/>
      <c r="BK1508" s="32"/>
      <c r="BL1508" s="32"/>
      <c r="BM1508" s="32"/>
      <c r="BN1508" s="32"/>
      <c r="BO1508" s="32"/>
      <c r="BP1508" s="32"/>
      <c r="BQ1508" s="32"/>
      <c r="BR1508" s="32"/>
      <c r="BS1508" s="32"/>
      <c r="BT1508" s="32"/>
      <c r="BU1508" s="32"/>
      <c r="BV1508" s="32"/>
      <c r="BW1508" s="32"/>
      <c r="BX1508" s="32"/>
      <c r="BY1508" s="32"/>
      <c r="BZ1508" s="32"/>
      <c r="CA1508" s="32"/>
      <c r="CB1508" s="32"/>
      <c r="CC1508" s="32"/>
      <c r="CD1508" s="32"/>
      <c r="CE1508" s="32"/>
      <c r="CF1508" s="32"/>
      <c r="CG1508" s="32"/>
      <c r="CH1508" s="32"/>
      <c r="CI1508" s="32"/>
      <c r="CJ1508" s="32"/>
      <c r="CK1508" s="32"/>
      <c r="CL1508" s="32"/>
      <c r="CM1508" s="32"/>
      <c r="CN1508" s="32"/>
      <c r="CO1508" s="32"/>
      <c r="CP1508" s="32"/>
      <c r="CQ1508" s="32"/>
      <c r="CR1508" s="32"/>
      <c r="CS1508" s="32"/>
      <c r="CT1508" s="32"/>
      <c r="CU1508" s="32"/>
      <c r="CV1508" s="32"/>
      <c r="CW1508" s="32"/>
    </row>
    <row r="1509" spans="15:101" s="26" customFormat="1" x14ac:dyDescent="0.3">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2"/>
      <c r="AY1509" s="32"/>
      <c r="AZ1509" s="32"/>
      <c r="BA1509" s="32"/>
      <c r="BB1509" s="32"/>
      <c r="BC1509" s="32"/>
      <c r="BD1509" s="32"/>
      <c r="BE1509" s="32"/>
      <c r="BF1509" s="32"/>
      <c r="BG1509" s="32"/>
      <c r="BH1509" s="32"/>
      <c r="BI1509" s="32"/>
      <c r="BJ1509" s="32"/>
      <c r="BK1509" s="32"/>
      <c r="BL1509" s="32"/>
      <c r="BM1509" s="32"/>
      <c r="BN1509" s="32"/>
      <c r="BO1509" s="32"/>
      <c r="BP1509" s="32"/>
      <c r="BQ1509" s="32"/>
      <c r="BR1509" s="32"/>
      <c r="BS1509" s="32"/>
      <c r="BT1509" s="32"/>
      <c r="BU1509" s="32"/>
      <c r="BV1509" s="32"/>
      <c r="BW1509" s="32"/>
      <c r="BX1509" s="32"/>
      <c r="BY1509" s="32"/>
      <c r="BZ1509" s="32"/>
      <c r="CA1509" s="32"/>
      <c r="CB1509" s="32"/>
      <c r="CC1509" s="32"/>
      <c r="CD1509" s="32"/>
      <c r="CE1509" s="32"/>
      <c r="CF1509" s="32"/>
      <c r="CG1509" s="32"/>
      <c r="CH1509" s="32"/>
      <c r="CI1509" s="32"/>
      <c r="CJ1509" s="32"/>
      <c r="CK1509" s="32"/>
      <c r="CL1509" s="32"/>
      <c r="CM1509" s="32"/>
      <c r="CN1509" s="32"/>
      <c r="CO1509" s="32"/>
      <c r="CP1509" s="32"/>
      <c r="CQ1509" s="32"/>
      <c r="CR1509" s="32"/>
      <c r="CS1509" s="32"/>
      <c r="CT1509" s="32"/>
      <c r="CU1509" s="32"/>
      <c r="CV1509" s="32"/>
      <c r="CW1509" s="32"/>
    </row>
    <row r="1510" spans="15:101" s="26" customFormat="1" x14ac:dyDescent="0.3">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c r="AV1510" s="32"/>
      <c r="AW1510" s="32"/>
      <c r="AX1510" s="32"/>
      <c r="AY1510" s="32"/>
      <c r="AZ1510" s="32"/>
      <c r="BA1510" s="32"/>
      <c r="BB1510" s="32"/>
      <c r="BC1510" s="32"/>
      <c r="BD1510" s="32"/>
      <c r="BE1510" s="32"/>
      <c r="BF1510" s="32"/>
      <c r="BG1510" s="32"/>
      <c r="BH1510" s="32"/>
      <c r="BI1510" s="32"/>
      <c r="BJ1510" s="32"/>
      <c r="BK1510" s="32"/>
      <c r="BL1510" s="32"/>
      <c r="BM1510" s="32"/>
      <c r="BN1510" s="32"/>
      <c r="BO1510" s="32"/>
      <c r="BP1510" s="32"/>
      <c r="BQ1510" s="32"/>
      <c r="BR1510" s="32"/>
      <c r="BS1510" s="32"/>
      <c r="BT1510" s="32"/>
      <c r="BU1510" s="32"/>
      <c r="BV1510" s="32"/>
      <c r="BW1510" s="32"/>
      <c r="BX1510" s="32"/>
      <c r="BY1510" s="32"/>
      <c r="BZ1510" s="32"/>
      <c r="CA1510" s="32"/>
      <c r="CB1510" s="32"/>
      <c r="CC1510" s="32"/>
      <c r="CD1510" s="32"/>
      <c r="CE1510" s="32"/>
      <c r="CF1510" s="32"/>
      <c r="CG1510" s="32"/>
      <c r="CH1510" s="32"/>
      <c r="CI1510" s="32"/>
      <c r="CJ1510" s="32"/>
      <c r="CK1510" s="32"/>
      <c r="CL1510" s="32"/>
      <c r="CM1510" s="32"/>
      <c r="CN1510" s="32"/>
      <c r="CO1510" s="32"/>
      <c r="CP1510" s="32"/>
      <c r="CQ1510" s="32"/>
      <c r="CR1510" s="32"/>
      <c r="CS1510" s="32"/>
      <c r="CT1510" s="32"/>
      <c r="CU1510" s="32"/>
      <c r="CV1510" s="32"/>
      <c r="CW1510" s="32"/>
    </row>
    <row r="1511" spans="15:101" s="26" customFormat="1" x14ac:dyDescent="0.3">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c r="AV1511" s="32"/>
      <c r="AW1511" s="32"/>
      <c r="AX1511" s="32"/>
      <c r="AY1511" s="32"/>
      <c r="AZ1511" s="32"/>
      <c r="BA1511" s="32"/>
      <c r="BB1511" s="32"/>
      <c r="BC1511" s="32"/>
      <c r="BD1511" s="32"/>
      <c r="BE1511" s="32"/>
      <c r="BF1511" s="32"/>
      <c r="BG1511" s="32"/>
      <c r="BH1511" s="32"/>
      <c r="BI1511" s="32"/>
      <c r="BJ1511" s="32"/>
      <c r="BK1511" s="32"/>
      <c r="BL1511" s="32"/>
      <c r="BM1511" s="32"/>
      <c r="BN1511" s="32"/>
      <c r="BO1511" s="32"/>
      <c r="BP1511" s="32"/>
      <c r="BQ1511" s="32"/>
      <c r="BR1511" s="32"/>
      <c r="BS1511" s="32"/>
      <c r="BT1511" s="32"/>
      <c r="BU1511" s="32"/>
      <c r="BV1511" s="32"/>
      <c r="BW1511" s="32"/>
      <c r="BX1511" s="32"/>
      <c r="BY1511" s="32"/>
      <c r="BZ1511" s="32"/>
      <c r="CA1511" s="32"/>
      <c r="CB1511" s="32"/>
      <c r="CC1511" s="32"/>
      <c r="CD1511" s="32"/>
      <c r="CE1511" s="32"/>
      <c r="CF1511" s="32"/>
      <c r="CG1511" s="32"/>
      <c r="CH1511" s="32"/>
      <c r="CI1511" s="32"/>
      <c r="CJ1511" s="32"/>
      <c r="CK1511" s="32"/>
      <c r="CL1511" s="32"/>
      <c r="CM1511" s="32"/>
      <c r="CN1511" s="32"/>
      <c r="CO1511" s="32"/>
      <c r="CP1511" s="32"/>
      <c r="CQ1511" s="32"/>
      <c r="CR1511" s="32"/>
      <c r="CS1511" s="32"/>
      <c r="CT1511" s="32"/>
      <c r="CU1511" s="32"/>
      <c r="CV1511" s="32"/>
      <c r="CW1511" s="32"/>
    </row>
    <row r="1512" spans="15:101" s="26" customFormat="1" x14ac:dyDescent="0.3">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c r="AV1512" s="32"/>
      <c r="AW1512" s="32"/>
      <c r="AX1512" s="32"/>
      <c r="AY1512" s="32"/>
      <c r="AZ1512" s="32"/>
      <c r="BA1512" s="32"/>
      <c r="BB1512" s="32"/>
      <c r="BC1512" s="32"/>
      <c r="BD1512" s="32"/>
      <c r="BE1512" s="32"/>
      <c r="BF1512" s="32"/>
      <c r="BG1512" s="32"/>
      <c r="BH1512" s="32"/>
      <c r="BI1512" s="32"/>
      <c r="BJ1512" s="32"/>
      <c r="BK1512" s="32"/>
      <c r="BL1512" s="32"/>
      <c r="BM1512" s="32"/>
      <c r="BN1512" s="32"/>
      <c r="BO1512" s="32"/>
      <c r="BP1512" s="32"/>
      <c r="BQ1512" s="32"/>
      <c r="BR1512" s="32"/>
      <c r="BS1512" s="32"/>
      <c r="BT1512" s="32"/>
      <c r="BU1512" s="32"/>
      <c r="BV1512" s="32"/>
      <c r="BW1512" s="32"/>
      <c r="BX1512" s="32"/>
      <c r="BY1512" s="32"/>
      <c r="BZ1512" s="32"/>
      <c r="CA1512" s="32"/>
      <c r="CB1512" s="32"/>
      <c r="CC1512" s="32"/>
      <c r="CD1512" s="32"/>
      <c r="CE1512" s="32"/>
      <c r="CF1512" s="32"/>
      <c r="CG1512" s="32"/>
      <c r="CH1512" s="32"/>
      <c r="CI1512" s="32"/>
      <c r="CJ1512" s="32"/>
      <c r="CK1512" s="32"/>
      <c r="CL1512" s="32"/>
      <c r="CM1512" s="32"/>
      <c r="CN1512" s="32"/>
      <c r="CO1512" s="32"/>
      <c r="CP1512" s="32"/>
      <c r="CQ1512" s="32"/>
      <c r="CR1512" s="32"/>
      <c r="CS1512" s="32"/>
      <c r="CT1512" s="32"/>
      <c r="CU1512" s="32"/>
      <c r="CV1512" s="32"/>
      <c r="CW1512" s="32"/>
    </row>
    <row r="1513" spans="15:101" s="26" customFormat="1" x14ac:dyDescent="0.3">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c r="AV1513" s="32"/>
      <c r="AW1513" s="32"/>
      <c r="AX1513" s="32"/>
      <c r="AY1513" s="32"/>
      <c r="AZ1513" s="32"/>
      <c r="BA1513" s="32"/>
      <c r="BB1513" s="32"/>
      <c r="BC1513" s="32"/>
      <c r="BD1513" s="32"/>
      <c r="BE1513" s="32"/>
      <c r="BF1513" s="32"/>
      <c r="BG1513" s="32"/>
      <c r="BH1513" s="32"/>
      <c r="BI1513" s="32"/>
      <c r="BJ1513" s="32"/>
      <c r="BK1513" s="32"/>
      <c r="BL1513" s="32"/>
      <c r="BM1513" s="32"/>
      <c r="BN1513" s="32"/>
      <c r="BO1513" s="32"/>
      <c r="BP1513" s="32"/>
      <c r="BQ1513" s="32"/>
      <c r="BR1513" s="32"/>
      <c r="BS1513" s="32"/>
      <c r="BT1513" s="32"/>
      <c r="BU1513" s="32"/>
      <c r="BV1513" s="32"/>
      <c r="BW1513" s="32"/>
      <c r="BX1513" s="32"/>
      <c r="BY1513" s="32"/>
      <c r="BZ1513" s="32"/>
      <c r="CA1513" s="32"/>
      <c r="CB1513" s="32"/>
      <c r="CC1513" s="32"/>
      <c r="CD1513" s="32"/>
      <c r="CE1513" s="32"/>
      <c r="CF1513" s="32"/>
      <c r="CG1513" s="32"/>
      <c r="CH1513" s="32"/>
      <c r="CI1513" s="32"/>
      <c r="CJ1513" s="32"/>
      <c r="CK1513" s="32"/>
      <c r="CL1513" s="32"/>
      <c r="CM1513" s="32"/>
      <c r="CN1513" s="32"/>
      <c r="CO1513" s="32"/>
      <c r="CP1513" s="32"/>
      <c r="CQ1513" s="32"/>
      <c r="CR1513" s="32"/>
      <c r="CS1513" s="32"/>
      <c r="CT1513" s="32"/>
      <c r="CU1513" s="32"/>
      <c r="CV1513" s="32"/>
      <c r="CW1513" s="32"/>
    </row>
    <row r="1514" spans="15:101" s="26" customFormat="1" x14ac:dyDescent="0.3">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c r="AV1514" s="32"/>
      <c r="AW1514" s="32"/>
      <c r="AX1514" s="32"/>
      <c r="AY1514" s="32"/>
      <c r="AZ1514" s="32"/>
      <c r="BA1514" s="32"/>
      <c r="BB1514" s="32"/>
      <c r="BC1514" s="32"/>
      <c r="BD1514" s="32"/>
      <c r="BE1514" s="32"/>
      <c r="BF1514" s="32"/>
      <c r="BG1514" s="32"/>
      <c r="BH1514" s="32"/>
      <c r="BI1514" s="32"/>
      <c r="BJ1514" s="32"/>
      <c r="BK1514" s="32"/>
      <c r="BL1514" s="32"/>
      <c r="BM1514" s="32"/>
      <c r="BN1514" s="32"/>
      <c r="BO1514" s="32"/>
      <c r="BP1514" s="32"/>
      <c r="BQ1514" s="32"/>
      <c r="BR1514" s="32"/>
      <c r="BS1514" s="32"/>
      <c r="BT1514" s="32"/>
      <c r="BU1514" s="32"/>
      <c r="BV1514" s="32"/>
      <c r="BW1514" s="32"/>
      <c r="BX1514" s="32"/>
      <c r="BY1514" s="32"/>
      <c r="BZ1514" s="32"/>
      <c r="CA1514" s="32"/>
      <c r="CB1514" s="32"/>
      <c r="CC1514" s="32"/>
      <c r="CD1514" s="32"/>
      <c r="CE1514" s="32"/>
      <c r="CF1514" s="32"/>
      <c r="CG1514" s="32"/>
      <c r="CH1514" s="32"/>
      <c r="CI1514" s="32"/>
      <c r="CJ1514" s="32"/>
      <c r="CK1514" s="32"/>
      <c r="CL1514" s="32"/>
      <c r="CM1514" s="32"/>
      <c r="CN1514" s="32"/>
      <c r="CO1514" s="32"/>
      <c r="CP1514" s="32"/>
      <c r="CQ1514" s="32"/>
      <c r="CR1514" s="32"/>
      <c r="CS1514" s="32"/>
      <c r="CT1514" s="32"/>
      <c r="CU1514" s="32"/>
      <c r="CV1514" s="32"/>
      <c r="CW1514" s="32"/>
    </row>
    <row r="1515" spans="15:101" s="26" customFormat="1" x14ac:dyDescent="0.3">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c r="AV1515" s="32"/>
      <c r="AW1515" s="32"/>
      <c r="AX1515" s="32"/>
      <c r="AY1515" s="32"/>
      <c r="AZ1515" s="32"/>
      <c r="BA1515" s="32"/>
      <c r="BB1515" s="32"/>
      <c r="BC1515" s="32"/>
      <c r="BD1515" s="32"/>
      <c r="BE1515" s="32"/>
      <c r="BF1515" s="32"/>
      <c r="BG1515" s="32"/>
      <c r="BH1515" s="32"/>
      <c r="BI1515" s="32"/>
      <c r="BJ1515" s="32"/>
      <c r="BK1515" s="32"/>
      <c r="BL1515" s="32"/>
      <c r="BM1515" s="32"/>
      <c r="BN1515" s="32"/>
      <c r="BO1515" s="32"/>
      <c r="BP1515" s="32"/>
      <c r="BQ1515" s="32"/>
      <c r="BR1515" s="32"/>
      <c r="BS1515" s="32"/>
      <c r="BT1515" s="32"/>
      <c r="BU1515" s="32"/>
      <c r="BV1515" s="32"/>
      <c r="BW1515" s="32"/>
      <c r="BX1515" s="32"/>
      <c r="BY1515" s="32"/>
      <c r="BZ1515" s="32"/>
      <c r="CA1515" s="32"/>
      <c r="CB1515" s="32"/>
      <c r="CC1515" s="32"/>
      <c r="CD1515" s="32"/>
      <c r="CE1515" s="32"/>
      <c r="CF1515" s="32"/>
      <c r="CG1515" s="32"/>
      <c r="CH1515" s="32"/>
      <c r="CI1515" s="32"/>
      <c r="CJ1515" s="32"/>
      <c r="CK1515" s="32"/>
      <c r="CL1515" s="32"/>
      <c r="CM1515" s="32"/>
      <c r="CN1515" s="32"/>
      <c r="CO1515" s="32"/>
      <c r="CP1515" s="32"/>
      <c r="CQ1515" s="32"/>
      <c r="CR1515" s="32"/>
      <c r="CS1515" s="32"/>
      <c r="CT1515" s="32"/>
      <c r="CU1515" s="32"/>
      <c r="CV1515" s="32"/>
      <c r="CW1515" s="32"/>
    </row>
    <row r="1516" spans="15:101" s="26" customFormat="1" x14ac:dyDescent="0.3">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c r="AV1516" s="32"/>
      <c r="AW1516" s="32"/>
      <c r="AX1516" s="32"/>
      <c r="AY1516" s="32"/>
      <c r="AZ1516" s="32"/>
      <c r="BA1516" s="32"/>
      <c r="BB1516" s="32"/>
      <c r="BC1516" s="32"/>
      <c r="BD1516" s="32"/>
      <c r="BE1516" s="32"/>
      <c r="BF1516" s="32"/>
      <c r="BG1516" s="32"/>
      <c r="BH1516" s="32"/>
      <c r="BI1516" s="32"/>
      <c r="BJ1516" s="32"/>
      <c r="BK1516" s="32"/>
      <c r="BL1516" s="32"/>
      <c r="BM1516" s="32"/>
      <c r="BN1516" s="32"/>
      <c r="BO1516" s="32"/>
      <c r="BP1516" s="32"/>
      <c r="BQ1516" s="32"/>
      <c r="BR1516" s="32"/>
      <c r="BS1516" s="32"/>
      <c r="BT1516" s="32"/>
      <c r="BU1516" s="32"/>
      <c r="BV1516" s="32"/>
      <c r="BW1516" s="32"/>
      <c r="BX1516" s="32"/>
      <c r="BY1516" s="32"/>
      <c r="BZ1516" s="32"/>
      <c r="CA1516" s="32"/>
      <c r="CB1516" s="32"/>
      <c r="CC1516" s="32"/>
      <c r="CD1516" s="32"/>
      <c r="CE1516" s="32"/>
      <c r="CF1516" s="32"/>
      <c r="CG1516" s="32"/>
      <c r="CH1516" s="32"/>
      <c r="CI1516" s="32"/>
      <c r="CJ1516" s="32"/>
      <c r="CK1516" s="32"/>
      <c r="CL1516" s="32"/>
      <c r="CM1516" s="32"/>
      <c r="CN1516" s="32"/>
      <c r="CO1516" s="32"/>
      <c r="CP1516" s="32"/>
      <c r="CQ1516" s="32"/>
      <c r="CR1516" s="32"/>
      <c r="CS1516" s="32"/>
      <c r="CT1516" s="32"/>
      <c r="CU1516" s="32"/>
      <c r="CV1516" s="32"/>
      <c r="CW1516" s="32"/>
    </row>
    <row r="1517" spans="15:101" s="26" customFormat="1" x14ac:dyDescent="0.3">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c r="AV1517" s="32"/>
      <c r="AW1517" s="32"/>
      <c r="AX1517" s="32"/>
      <c r="AY1517" s="32"/>
      <c r="AZ1517" s="32"/>
      <c r="BA1517" s="32"/>
      <c r="BB1517" s="32"/>
      <c r="BC1517" s="32"/>
      <c r="BD1517" s="32"/>
      <c r="BE1517" s="32"/>
      <c r="BF1517" s="32"/>
      <c r="BG1517" s="32"/>
      <c r="BH1517" s="32"/>
      <c r="BI1517" s="32"/>
      <c r="BJ1517" s="32"/>
      <c r="BK1517" s="32"/>
      <c r="BL1517" s="32"/>
      <c r="BM1517" s="32"/>
      <c r="BN1517" s="32"/>
      <c r="BO1517" s="32"/>
      <c r="BP1517" s="32"/>
      <c r="BQ1517" s="32"/>
      <c r="BR1517" s="32"/>
      <c r="BS1517" s="32"/>
      <c r="BT1517" s="32"/>
      <c r="BU1517" s="32"/>
      <c r="BV1517" s="32"/>
      <c r="BW1517" s="32"/>
      <c r="BX1517" s="32"/>
      <c r="BY1517" s="32"/>
      <c r="BZ1517" s="32"/>
      <c r="CA1517" s="32"/>
      <c r="CB1517" s="32"/>
      <c r="CC1517" s="32"/>
      <c r="CD1517" s="32"/>
      <c r="CE1517" s="32"/>
      <c r="CF1517" s="32"/>
      <c r="CG1517" s="32"/>
      <c r="CH1517" s="32"/>
      <c r="CI1517" s="32"/>
      <c r="CJ1517" s="32"/>
      <c r="CK1517" s="32"/>
      <c r="CL1517" s="32"/>
      <c r="CM1517" s="32"/>
      <c r="CN1517" s="32"/>
      <c r="CO1517" s="32"/>
      <c r="CP1517" s="32"/>
      <c r="CQ1517" s="32"/>
      <c r="CR1517" s="32"/>
      <c r="CS1517" s="32"/>
      <c r="CT1517" s="32"/>
      <c r="CU1517" s="32"/>
      <c r="CV1517" s="32"/>
      <c r="CW1517" s="32"/>
    </row>
    <row r="1518" spans="15:101" s="26" customFormat="1" x14ac:dyDescent="0.3">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c r="AV1518" s="32"/>
      <c r="AW1518" s="32"/>
      <c r="AX1518" s="32"/>
      <c r="AY1518" s="32"/>
      <c r="AZ1518" s="32"/>
      <c r="BA1518" s="32"/>
      <c r="BB1518" s="32"/>
      <c r="BC1518" s="32"/>
      <c r="BD1518" s="32"/>
      <c r="BE1518" s="32"/>
      <c r="BF1518" s="32"/>
      <c r="BG1518" s="32"/>
      <c r="BH1518" s="32"/>
      <c r="BI1518" s="32"/>
      <c r="BJ1518" s="32"/>
      <c r="BK1518" s="32"/>
      <c r="BL1518" s="32"/>
      <c r="BM1518" s="32"/>
      <c r="BN1518" s="32"/>
      <c r="BO1518" s="32"/>
      <c r="BP1518" s="32"/>
      <c r="BQ1518" s="32"/>
      <c r="BR1518" s="32"/>
      <c r="BS1518" s="32"/>
      <c r="BT1518" s="32"/>
      <c r="BU1518" s="32"/>
      <c r="BV1518" s="32"/>
      <c r="BW1518" s="32"/>
      <c r="BX1518" s="32"/>
      <c r="BY1518" s="32"/>
      <c r="BZ1518" s="32"/>
      <c r="CA1518" s="32"/>
      <c r="CB1518" s="32"/>
      <c r="CC1518" s="32"/>
      <c r="CD1518" s="32"/>
      <c r="CE1518" s="32"/>
      <c r="CF1518" s="32"/>
      <c r="CG1518" s="32"/>
      <c r="CH1518" s="32"/>
      <c r="CI1518" s="32"/>
      <c r="CJ1518" s="32"/>
      <c r="CK1518" s="32"/>
      <c r="CL1518" s="32"/>
      <c r="CM1518" s="32"/>
      <c r="CN1518" s="32"/>
      <c r="CO1518" s="32"/>
      <c r="CP1518" s="32"/>
      <c r="CQ1518" s="32"/>
      <c r="CR1518" s="32"/>
      <c r="CS1518" s="32"/>
      <c r="CT1518" s="32"/>
      <c r="CU1518" s="32"/>
      <c r="CV1518" s="32"/>
      <c r="CW1518" s="32"/>
    </row>
    <row r="1519" spans="15:101" s="26" customFormat="1" x14ac:dyDescent="0.3">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c r="AV1519" s="32"/>
      <c r="AW1519" s="32"/>
      <c r="AX1519" s="32"/>
      <c r="AY1519" s="32"/>
      <c r="AZ1519" s="32"/>
      <c r="BA1519" s="32"/>
      <c r="BB1519" s="32"/>
      <c r="BC1519" s="32"/>
      <c r="BD1519" s="32"/>
      <c r="BE1519" s="32"/>
      <c r="BF1519" s="32"/>
      <c r="BG1519" s="32"/>
      <c r="BH1519" s="32"/>
      <c r="BI1519" s="32"/>
      <c r="BJ1519" s="32"/>
      <c r="BK1519" s="32"/>
      <c r="BL1519" s="32"/>
      <c r="BM1519" s="32"/>
      <c r="BN1519" s="32"/>
      <c r="BO1519" s="32"/>
      <c r="BP1519" s="32"/>
      <c r="BQ1519" s="32"/>
      <c r="BR1519" s="32"/>
      <c r="BS1519" s="32"/>
      <c r="BT1519" s="32"/>
      <c r="BU1519" s="32"/>
      <c r="BV1519" s="32"/>
      <c r="BW1519" s="32"/>
      <c r="BX1519" s="32"/>
      <c r="BY1519" s="32"/>
      <c r="BZ1519" s="32"/>
      <c r="CA1519" s="32"/>
      <c r="CB1519" s="32"/>
      <c r="CC1519" s="32"/>
      <c r="CD1519" s="32"/>
      <c r="CE1519" s="32"/>
      <c r="CF1519" s="32"/>
      <c r="CG1519" s="32"/>
      <c r="CH1519" s="32"/>
      <c r="CI1519" s="32"/>
      <c r="CJ1519" s="32"/>
      <c r="CK1519" s="32"/>
      <c r="CL1519" s="32"/>
      <c r="CM1519" s="32"/>
      <c r="CN1519" s="32"/>
      <c r="CO1519" s="32"/>
      <c r="CP1519" s="32"/>
      <c r="CQ1519" s="32"/>
      <c r="CR1519" s="32"/>
      <c r="CS1519" s="32"/>
      <c r="CT1519" s="32"/>
      <c r="CU1519" s="32"/>
      <c r="CV1519" s="32"/>
      <c r="CW1519" s="32"/>
    </row>
    <row r="1520" spans="15:101" s="26" customFormat="1" x14ac:dyDescent="0.3">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c r="AV1520" s="32"/>
      <c r="AW1520" s="32"/>
      <c r="AX1520" s="32"/>
      <c r="AY1520" s="32"/>
      <c r="AZ1520" s="32"/>
      <c r="BA1520" s="32"/>
      <c r="BB1520" s="32"/>
      <c r="BC1520" s="32"/>
      <c r="BD1520" s="32"/>
      <c r="BE1520" s="32"/>
      <c r="BF1520" s="32"/>
      <c r="BG1520" s="32"/>
      <c r="BH1520" s="32"/>
      <c r="BI1520" s="32"/>
      <c r="BJ1520" s="32"/>
      <c r="BK1520" s="32"/>
      <c r="BL1520" s="32"/>
      <c r="BM1520" s="32"/>
      <c r="BN1520" s="32"/>
      <c r="BO1520" s="32"/>
      <c r="BP1520" s="32"/>
      <c r="BQ1520" s="32"/>
      <c r="BR1520" s="32"/>
      <c r="BS1520" s="32"/>
      <c r="BT1520" s="32"/>
      <c r="BU1520" s="32"/>
      <c r="BV1520" s="32"/>
      <c r="BW1520" s="32"/>
      <c r="BX1520" s="32"/>
      <c r="BY1520" s="32"/>
      <c r="BZ1520" s="32"/>
      <c r="CA1520" s="32"/>
      <c r="CB1520" s="32"/>
      <c r="CC1520" s="32"/>
      <c r="CD1520" s="32"/>
      <c r="CE1520" s="32"/>
      <c r="CF1520" s="32"/>
      <c r="CG1520" s="32"/>
      <c r="CH1520" s="32"/>
      <c r="CI1520" s="32"/>
      <c r="CJ1520" s="32"/>
      <c r="CK1520" s="32"/>
      <c r="CL1520" s="32"/>
      <c r="CM1520" s="32"/>
      <c r="CN1520" s="32"/>
      <c r="CO1520" s="32"/>
      <c r="CP1520" s="32"/>
      <c r="CQ1520" s="32"/>
      <c r="CR1520" s="32"/>
      <c r="CS1520" s="32"/>
      <c r="CT1520" s="32"/>
      <c r="CU1520" s="32"/>
      <c r="CV1520" s="32"/>
      <c r="CW1520" s="32"/>
    </row>
    <row r="1521" spans="15:101" s="26" customFormat="1" x14ac:dyDescent="0.3">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c r="AV1521" s="32"/>
      <c r="AW1521" s="32"/>
      <c r="AX1521" s="32"/>
      <c r="AY1521" s="32"/>
      <c r="AZ1521" s="32"/>
      <c r="BA1521" s="32"/>
      <c r="BB1521" s="32"/>
      <c r="BC1521" s="32"/>
      <c r="BD1521" s="32"/>
      <c r="BE1521" s="32"/>
      <c r="BF1521" s="32"/>
      <c r="BG1521" s="32"/>
      <c r="BH1521" s="32"/>
      <c r="BI1521" s="32"/>
      <c r="BJ1521" s="32"/>
      <c r="BK1521" s="32"/>
      <c r="BL1521" s="32"/>
      <c r="BM1521" s="32"/>
      <c r="BN1521" s="32"/>
      <c r="BO1521" s="32"/>
      <c r="BP1521" s="32"/>
      <c r="BQ1521" s="32"/>
      <c r="BR1521" s="32"/>
      <c r="BS1521" s="32"/>
      <c r="BT1521" s="32"/>
      <c r="BU1521" s="32"/>
      <c r="BV1521" s="32"/>
      <c r="BW1521" s="32"/>
      <c r="BX1521" s="32"/>
      <c r="BY1521" s="32"/>
      <c r="BZ1521" s="32"/>
      <c r="CA1521" s="32"/>
      <c r="CB1521" s="32"/>
      <c r="CC1521" s="32"/>
      <c r="CD1521" s="32"/>
      <c r="CE1521" s="32"/>
      <c r="CF1521" s="32"/>
      <c r="CG1521" s="32"/>
      <c r="CH1521" s="32"/>
      <c r="CI1521" s="32"/>
      <c r="CJ1521" s="32"/>
      <c r="CK1521" s="32"/>
      <c r="CL1521" s="32"/>
      <c r="CM1521" s="32"/>
      <c r="CN1521" s="32"/>
      <c r="CO1521" s="32"/>
      <c r="CP1521" s="32"/>
      <c r="CQ1521" s="32"/>
      <c r="CR1521" s="32"/>
      <c r="CS1521" s="32"/>
      <c r="CT1521" s="32"/>
      <c r="CU1521" s="32"/>
      <c r="CV1521" s="32"/>
      <c r="CW1521" s="32"/>
    </row>
    <row r="1522" spans="15:101" s="26" customFormat="1" x14ac:dyDescent="0.3">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c r="AV1522" s="32"/>
      <c r="AW1522" s="32"/>
      <c r="AX1522" s="32"/>
      <c r="AY1522" s="32"/>
      <c r="AZ1522" s="32"/>
      <c r="BA1522" s="32"/>
      <c r="BB1522" s="32"/>
      <c r="BC1522" s="32"/>
      <c r="BD1522" s="32"/>
      <c r="BE1522" s="32"/>
      <c r="BF1522" s="32"/>
      <c r="BG1522" s="32"/>
      <c r="BH1522" s="32"/>
      <c r="BI1522" s="32"/>
      <c r="BJ1522" s="32"/>
      <c r="BK1522" s="32"/>
      <c r="BL1522" s="32"/>
      <c r="BM1522" s="32"/>
      <c r="BN1522" s="32"/>
      <c r="BO1522" s="32"/>
      <c r="BP1522" s="32"/>
      <c r="BQ1522" s="32"/>
      <c r="BR1522" s="32"/>
      <c r="BS1522" s="32"/>
      <c r="BT1522" s="32"/>
      <c r="BU1522" s="32"/>
      <c r="BV1522" s="32"/>
      <c r="BW1522" s="32"/>
      <c r="BX1522" s="32"/>
      <c r="BY1522" s="32"/>
      <c r="BZ1522" s="32"/>
      <c r="CA1522" s="32"/>
      <c r="CB1522" s="32"/>
      <c r="CC1522" s="32"/>
      <c r="CD1522" s="32"/>
      <c r="CE1522" s="32"/>
      <c r="CF1522" s="32"/>
      <c r="CG1522" s="32"/>
      <c r="CH1522" s="32"/>
      <c r="CI1522" s="32"/>
      <c r="CJ1522" s="32"/>
      <c r="CK1522" s="32"/>
      <c r="CL1522" s="32"/>
      <c r="CM1522" s="32"/>
      <c r="CN1522" s="32"/>
      <c r="CO1522" s="32"/>
      <c r="CP1522" s="32"/>
      <c r="CQ1522" s="32"/>
      <c r="CR1522" s="32"/>
      <c r="CS1522" s="32"/>
      <c r="CT1522" s="32"/>
      <c r="CU1522" s="32"/>
      <c r="CV1522" s="32"/>
      <c r="CW1522" s="32"/>
    </row>
    <row r="1523" spans="15:101" s="26" customFormat="1" x14ac:dyDescent="0.3">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c r="AV1523" s="32"/>
      <c r="AW1523" s="32"/>
      <c r="AX1523" s="32"/>
      <c r="AY1523" s="32"/>
      <c r="AZ1523" s="32"/>
      <c r="BA1523" s="32"/>
      <c r="BB1523" s="32"/>
      <c r="BC1523" s="32"/>
      <c r="BD1523" s="32"/>
      <c r="BE1523" s="32"/>
      <c r="BF1523" s="32"/>
      <c r="BG1523" s="32"/>
      <c r="BH1523" s="32"/>
      <c r="BI1523" s="32"/>
      <c r="BJ1523" s="32"/>
      <c r="BK1523" s="32"/>
      <c r="BL1523" s="32"/>
      <c r="BM1523" s="32"/>
      <c r="BN1523" s="32"/>
      <c r="BO1523" s="32"/>
      <c r="BP1523" s="32"/>
      <c r="BQ1523" s="32"/>
      <c r="BR1523" s="32"/>
      <c r="BS1523" s="32"/>
      <c r="BT1523" s="32"/>
      <c r="BU1523" s="32"/>
      <c r="BV1523" s="32"/>
      <c r="BW1523" s="32"/>
      <c r="BX1523" s="32"/>
      <c r="BY1523" s="32"/>
      <c r="BZ1523" s="32"/>
      <c r="CA1523" s="32"/>
      <c r="CB1523" s="32"/>
      <c r="CC1523" s="32"/>
      <c r="CD1523" s="32"/>
      <c r="CE1523" s="32"/>
      <c r="CF1523" s="32"/>
      <c r="CG1523" s="32"/>
      <c r="CH1523" s="32"/>
      <c r="CI1523" s="32"/>
      <c r="CJ1523" s="32"/>
      <c r="CK1523" s="32"/>
      <c r="CL1523" s="32"/>
      <c r="CM1523" s="32"/>
      <c r="CN1523" s="32"/>
      <c r="CO1523" s="32"/>
      <c r="CP1523" s="32"/>
      <c r="CQ1523" s="32"/>
      <c r="CR1523" s="32"/>
      <c r="CS1523" s="32"/>
      <c r="CT1523" s="32"/>
      <c r="CU1523" s="32"/>
      <c r="CV1523" s="32"/>
      <c r="CW1523" s="32"/>
    </row>
    <row r="1524" spans="15:101" s="26" customFormat="1" x14ac:dyDescent="0.3">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c r="BP1524" s="32"/>
      <c r="BQ1524" s="32"/>
      <c r="BR1524" s="32"/>
      <c r="BS1524" s="32"/>
      <c r="BT1524" s="32"/>
      <c r="BU1524" s="32"/>
      <c r="BV1524" s="32"/>
      <c r="BW1524" s="32"/>
      <c r="BX1524" s="32"/>
      <c r="BY1524" s="32"/>
      <c r="BZ1524" s="32"/>
      <c r="CA1524" s="32"/>
      <c r="CB1524" s="32"/>
      <c r="CC1524" s="32"/>
      <c r="CD1524" s="32"/>
      <c r="CE1524" s="32"/>
      <c r="CF1524" s="32"/>
      <c r="CG1524" s="32"/>
      <c r="CH1524" s="32"/>
      <c r="CI1524" s="32"/>
      <c r="CJ1524" s="32"/>
      <c r="CK1524" s="32"/>
      <c r="CL1524" s="32"/>
      <c r="CM1524" s="32"/>
      <c r="CN1524" s="32"/>
      <c r="CO1524" s="32"/>
      <c r="CP1524" s="32"/>
      <c r="CQ1524" s="32"/>
      <c r="CR1524" s="32"/>
      <c r="CS1524" s="32"/>
      <c r="CT1524" s="32"/>
      <c r="CU1524" s="32"/>
      <c r="CV1524" s="32"/>
      <c r="CW1524" s="32"/>
    </row>
    <row r="1525" spans="15:101" s="26" customFormat="1" x14ac:dyDescent="0.3">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c r="AV1525" s="32"/>
      <c r="AW1525" s="32"/>
      <c r="AX1525" s="32"/>
      <c r="AY1525" s="32"/>
      <c r="AZ1525" s="32"/>
      <c r="BA1525" s="32"/>
      <c r="BB1525" s="32"/>
      <c r="BC1525" s="32"/>
      <c r="BD1525" s="32"/>
      <c r="BE1525" s="32"/>
      <c r="BF1525" s="32"/>
      <c r="BG1525" s="32"/>
      <c r="BH1525" s="32"/>
      <c r="BI1525" s="32"/>
      <c r="BJ1525" s="32"/>
      <c r="BK1525" s="32"/>
      <c r="BL1525" s="32"/>
      <c r="BM1525" s="32"/>
      <c r="BN1525" s="32"/>
      <c r="BO1525" s="32"/>
      <c r="BP1525" s="32"/>
      <c r="BQ1525" s="32"/>
      <c r="BR1525" s="32"/>
      <c r="BS1525" s="32"/>
      <c r="BT1525" s="32"/>
      <c r="BU1525" s="32"/>
      <c r="BV1525" s="32"/>
      <c r="BW1525" s="32"/>
      <c r="BX1525" s="32"/>
      <c r="BY1525" s="32"/>
      <c r="BZ1525" s="32"/>
      <c r="CA1525" s="32"/>
      <c r="CB1525" s="32"/>
      <c r="CC1525" s="32"/>
      <c r="CD1525" s="32"/>
      <c r="CE1525" s="32"/>
      <c r="CF1525" s="32"/>
      <c r="CG1525" s="32"/>
      <c r="CH1525" s="32"/>
      <c r="CI1525" s="32"/>
      <c r="CJ1525" s="32"/>
      <c r="CK1525" s="32"/>
      <c r="CL1525" s="32"/>
      <c r="CM1525" s="32"/>
      <c r="CN1525" s="32"/>
      <c r="CO1525" s="32"/>
      <c r="CP1525" s="32"/>
      <c r="CQ1525" s="32"/>
      <c r="CR1525" s="32"/>
      <c r="CS1525" s="32"/>
      <c r="CT1525" s="32"/>
      <c r="CU1525" s="32"/>
      <c r="CV1525" s="32"/>
      <c r="CW1525" s="32"/>
    </row>
    <row r="1526" spans="15:101" s="26" customFormat="1" x14ac:dyDescent="0.3">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c r="AV1526" s="32"/>
      <c r="AW1526" s="32"/>
      <c r="AX1526" s="32"/>
      <c r="AY1526" s="32"/>
      <c r="AZ1526" s="32"/>
      <c r="BA1526" s="32"/>
      <c r="BB1526" s="32"/>
      <c r="BC1526" s="32"/>
      <c r="BD1526" s="32"/>
      <c r="BE1526" s="32"/>
      <c r="BF1526" s="32"/>
      <c r="BG1526" s="32"/>
      <c r="BH1526" s="32"/>
      <c r="BI1526" s="32"/>
      <c r="BJ1526" s="32"/>
      <c r="BK1526" s="32"/>
      <c r="BL1526" s="32"/>
      <c r="BM1526" s="32"/>
      <c r="BN1526" s="32"/>
      <c r="BO1526" s="32"/>
      <c r="BP1526" s="32"/>
      <c r="BQ1526" s="32"/>
      <c r="BR1526" s="32"/>
      <c r="BS1526" s="32"/>
      <c r="BT1526" s="32"/>
      <c r="BU1526" s="32"/>
      <c r="BV1526" s="32"/>
      <c r="BW1526" s="32"/>
      <c r="BX1526" s="32"/>
      <c r="BY1526" s="32"/>
      <c r="BZ1526" s="32"/>
      <c r="CA1526" s="32"/>
      <c r="CB1526" s="32"/>
      <c r="CC1526" s="32"/>
      <c r="CD1526" s="32"/>
      <c r="CE1526" s="32"/>
      <c r="CF1526" s="32"/>
      <c r="CG1526" s="32"/>
      <c r="CH1526" s="32"/>
      <c r="CI1526" s="32"/>
      <c r="CJ1526" s="32"/>
      <c r="CK1526" s="32"/>
      <c r="CL1526" s="32"/>
      <c r="CM1526" s="32"/>
      <c r="CN1526" s="32"/>
      <c r="CO1526" s="32"/>
      <c r="CP1526" s="32"/>
      <c r="CQ1526" s="32"/>
      <c r="CR1526" s="32"/>
      <c r="CS1526" s="32"/>
      <c r="CT1526" s="32"/>
      <c r="CU1526" s="32"/>
      <c r="CV1526" s="32"/>
      <c r="CW1526" s="32"/>
    </row>
    <row r="1527" spans="15:101" s="26" customFormat="1" x14ac:dyDescent="0.3">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c r="AV1527" s="32"/>
      <c r="AW1527" s="32"/>
      <c r="AX1527" s="32"/>
      <c r="AY1527" s="32"/>
      <c r="AZ1527" s="32"/>
      <c r="BA1527" s="32"/>
      <c r="BB1527" s="32"/>
      <c r="BC1527" s="32"/>
      <c r="BD1527" s="32"/>
      <c r="BE1527" s="32"/>
      <c r="BF1527" s="32"/>
      <c r="BG1527" s="32"/>
      <c r="BH1527" s="32"/>
      <c r="BI1527" s="32"/>
      <c r="BJ1527" s="32"/>
      <c r="BK1527" s="32"/>
      <c r="BL1527" s="32"/>
      <c r="BM1527" s="32"/>
      <c r="BN1527" s="32"/>
      <c r="BO1527" s="32"/>
      <c r="BP1527" s="32"/>
      <c r="BQ1527" s="32"/>
      <c r="BR1527" s="32"/>
      <c r="BS1527" s="32"/>
      <c r="BT1527" s="32"/>
      <c r="BU1527" s="32"/>
      <c r="BV1527" s="32"/>
      <c r="BW1527" s="32"/>
      <c r="BX1527" s="32"/>
      <c r="BY1527" s="32"/>
      <c r="BZ1527" s="32"/>
      <c r="CA1527" s="32"/>
      <c r="CB1527" s="32"/>
      <c r="CC1527" s="32"/>
      <c r="CD1527" s="32"/>
      <c r="CE1527" s="32"/>
      <c r="CF1527" s="32"/>
      <c r="CG1527" s="32"/>
      <c r="CH1527" s="32"/>
      <c r="CI1527" s="32"/>
      <c r="CJ1527" s="32"/>
      <c r="CK1527" s="32"/>
      <c r="CL1527" s="32"/>
      <c r="CM1527" s="32"/>
      <c r="CN1527" s="32"/>
      <c r="CO1527" s="32"/>
      <c r="CP1527" s="32"/>
      <c r="CQ1527" s="32"/>
      <c r="CR1527" s="32"/>
      <c r="CS1527" s="32"/>
      <c r="CT1527" s="32"/>
      <c r="CU1527" s="32"/>
      <c r="CV1527" s="32"/>
      <c r="CW1527" s="32"/>
    </row>
    <row r="1528" spans="15:101" s="26" customFormat="1" x14ac:dyDescent="0.3">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c r="AV1528" s="32"/>
      <c r="AW1528" s="32"/>
      <c r="AX1528" s="32"/>
      <c r="AY1528" s="32"/>
      <c r="AZ1528" s="32"/>
      <c r="BA1528" s="32"/>
      <c r="BB1528" s="32"/>
      <c r="BC1528" s="32"/>
      <c r="BD1528" s="32"/>
      <c r="BE1528" s="32"/>
      <c r="BF1528" s="32"/>
      <c r="BG1528" s="32"/>
      <c r="BH1528" s="32"/>
      <c r="BI1528" s="32"/>
      <c r="BJ1528" s="32"/>
      <c r="BK1528" s="32"/>
      <c r="BL1528" s="32"/>
      <c r="BM1528" s="32"/>
      <c r="BN1528" s="32"/>
      <c r="BO1528" s="32"/>
      <c r="BP1528" s="32"/>
      <c r="BQ1528" s="32"/>
      <c r="BR1528" s="32"/>
      <c r="BS1528" s="32"/>
      <c r="BT1528" s="32"/>
      <c r="BU1528" s="32"/>
      <c r="BV1528" s="32"/>
      <c r="BW1528" s="32"/>
      <c r="BX1528" s="32"/>
      <c r="BY1528" s="32"/>
      <c r="BZ1528" s="32"/>
      <c r="CA1528" s="32"/>
      <c r="CB1528" s="32"/>
      <c r="CC1528" s="32"/>
      <c r="CD1528" s="32"/>
      <c r="CE1528" s="32"/>
      <c r="CF1528" s="32"/>
      <c r="CG1528" s="32"/>
      <c r="CH1528" s="32"/>
      <c r="CI1528" s="32"/>
      <c r="CJ1528" s="32"/>
      <c r="CK1528" s="32"/>
      <c r="CL1528" s="32"/>
      <c r="CM1528" s="32"/>
      <c r="CN1528" s="32"/>
      <c r="CO1528" s="32"/>
      <c r="CP1528" s="32"/>
      <c r="CQ1528" s="32"/>
      <c r="CR1528" s="32"/>
      <c r="CS1528" s="32"/>
      <c r="CT1528" s="32"/>
      <c r="CU1528" s="32"/>
      <c r="CV1528" s="32"/>
      <c r="CW1528" s="32"/>
    </row>
    <row r="1529" spans="15:101" s="26" customFormat="1" x14ac:dyDescent="0.3">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c r="AV1529" s="32"/>
      <c r="AW1529" s="32"/>
      <c r="AX1529" s="32"/>
      <c r="AY1529" s="32"/>
      <c r="AZ1529" s="32"/>
      <c r="BA1529" s="32"/>
      <c r="BB1529" s="32"/>
      <c r="BC1529" s="32"/>
      <c r="BD1529" s="32"/>
      <c r="BE1529" s="32"/>
      <c r="BF1529" s="32"/>
      <c r="BG1529" s="32"/>
      <c r="BH1529" s="32"/>
      <c r="BI1529" s="32"/>
      <c r="BJ1529" s="32"/>
      <c r="BK1529" s="32"/>
      <c r="BL1529" s="32"/>
      <c r="BM1529" s="32"/>
      <c r="BN1529" s="32"/>
      <c r="BO1529" s="32"/>
      <c r="BP1529" s="32"/>
      <c r="BQ1529" s="32"/>
      <c r="BR1529" s="32"/>
      <c r="BS1529" s="32"/>
      <c r="BT1529" s="32"/>
      <c r="BU1529" s="32"/>
      <c r="BV1529" s="32"/>
      <c r="BW1529" s="32"/>
      <c r="BX1529" s="32"/>
      <c r="BY1529" s="32"/>
      <c r="BZ1529" s="32"/>
      <c r="CA1529" s="32"/>
      <c r="CB1529" s="32"/>
      <c r="CC1529" s="32"/>
      <c r="CD1529" s="32"/>
      <c r="CE1529" s="32"/>
      <c r="CF1529" s="32"/>
      <c r="CG1529" s="32"/>
      <c r="CH1529" s="32"/>
      <c r="CI1529" s="32"/>
      <c r="CJ1529" s="32"/>
      <c r="CK1529" s="32"/>
      <c r="CL1529" s="32"/>
      <c r="CM1529" s="32"/>
      <c r="CN1529" s="32"/>
      <c r="CO1529" s="32"/>
      <c r="CP1529" s="32"/>
      <c r="CQ1529" s="32"/>
      <c r="CR1529" s="32"/>
      <c r="CS1529" s="32"/>
      <c r="CT1529" s="32"/>
      <c r="CU1529" s="32"/>
      <c r="CV1529" s="32"/>
      <c r="CW1529" s="32"/>
    </row>
    <row r="1530" spans="15:101" s="26" customFormat="1" x14ac:dyDescent="0.3">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c r="AV1530" s="32"/>
      <c r="AW1530" s="32"/>
      <c r="AX1530" s="32"/>
      <c r="AY1530" s="32"/>
      <c r="AZ1530" s="32"/>
      <c r="BA1530" s="32"/>
      <c r="BB1530" s="32"/>
      <c r="BC1530" s="32"/>
      <c r="BD1530" s="32"/>
      <c r="BE1530" s="32"/>
      <c r="BF1530" s="32"/>
      <c r="BG1530" s="32"/>
      <c r="BH1530" s="32"/>
      <c r="BI1530" s="32"/>
      <c r="BJ1530" s="32"/>
      <c r="BK1530" s="32"/>
      <c r="BL1530" s="32"/>
      <c r="BM1530" s="32"/>
      <c r="BN1530" s="32"/>
      <c r="BO1530" s="32"/>
      <c r="BP1530" s="32"/>
      <c r="BQ1530" s="32"/>
      <c r="BR1530" s="32"/>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row>
    <row r="1531" spans="15:101" s="26" customFormat="1" x14ac:dyDescent="0.3">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c r="AV1531" s="32"/>
      <c r="AW1531" s="32"/>
      <c r="AX1531" s="32"/>
      <c r="AY1531" s="32"/>
      <c r="AZ1531" s="32"/>
      <c r="BA1531" s="32"/>
      <c r="BB1531" s="32"/>
      <c r="BC1531" s="32"/>
      <c r="BD1531" s="32"/>
      <c r="BE1531" s="32"/>
      <c r="BF1531" s="32"/>
      <c r="BG1531" s="32"/>
      <c r="BH1531" s="32"/>
      <c r="BI1531" s="32"/>
      <c r="BJ1531" s="32"/>
      <c r="BK1531" s="32"/>
      <c r="BL1531" s="32"/>
      <c r="BM1531" s="32"/>
      <c r="BN1531" s="32"/>
      <c r="BO1531" s="32"/>
      <c r="BP1531" s="32"/>
      <c r="BQ1531" s="32"/>
      <c r="BR1531" s="32"/>
      <c r="BS1531" s="32"/>
      <c r="BT1531" s="32"/>
      <c r="BU1531" s="32"/>
      <c r="BV1531" s="32"/>
      <c r="BW1531" s="32"/>
      <c r="BX1531" s="32"/>
      <c r="BY1531" s="32"/>
      <c r="BZ1531" s="32"/>
      <c r="CA1531" s="32"/>
      <c r="CB1531" s="32"/>
      <c r="CC1531" s="32"/>
      <c r="CD1531" s="32"/>
      <c r="CE1531" s="32"/>
      <c r="CF1531" s="32"/>
      <c r="CG1531" s="32"/>
      <c r="CH1531" s="32"/>
      <c r="CI1531" s="32"/>
      <c r="CJ1531" s="32"/>
      <c r="CK1531" s="32"/>
      <c r="CL1531" s="32"/>
      <c r="CM1531" s="32"/>
      <c r="CN1531" s="32"/>
      <c r="CO1531" s="32"/>
      <c r="CP1531" s="32"/>
      <c r="CQ1531" s="32"/>
      <c r="CR1531" s="32"/>
      <c r="CS1531" s="32"/>
      <c r="CT1531" s="32"/>
      <c r="CU1531" s="32"/>
      <c r="CV1531" s="32"/>
      <c r="CW1531" s="32"/>
    </row>
    <row r="1532" spans="15:101" s="26" customFormat="1" x14ac:dyDescent="0.3">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c r="AV1532" s="32"/>
      <c r="AW1532" s="32"/>
      <c r="AX1532" s="32"/>
      <c r="AY1532" s="32"/>
      <c r="AZ1532" s="32"/>
      <c r="BA1532" s="32"/>
      <c r="BB1532" s="32"/>
      <c r="BC1532" s="32"/>
      <c r="BD1532" s="32"/>
      <c r="BE1532" s="32"/>
      <c r="BF1532" s="32"/>
      <c r="BG1532" s="32"/>
      <c r="BH1532" s="32"/>
      <c r="BI1532" s="32"/>
      <c r="BJ1532" s="32"/>
      <c r="BK1532" s="32"/>
      <c r="BL1532" s="32"/>
      <c r="BM1532" s="32"/>
      <c r="BN1532" s="32"/>
      <c r="BO1532" s="32"/>
      <c r="BP1532" s="32"/>
      <c r="BQ1532" s="32"/>
      <c r="BR1532" s="32"/>
      <c r="BS1532" s="32"/>
      <c r="BT1532" s="32"/>
      <c r="BU1532" s="32"/>
      <c r="BV1532" s="32"/>
      <c r="BW1532" s="32"/>
      <c r="BX1532" s="32"/>
      <c r="BY1532" s="32"/>
      <c r="BZ1532" s="32"/>
      <c r="CA1532" s="32"/>
      <c r="CB1532" s="32"/>
      <c r="CC1532" s="32"/>
      <c r="CD1532" s="32"/>
      <c r="CE1532" s="32"/>
      <c r="CF1532" s="32"/>
      <c r="CG1532" s="32"/>
      <c r="CH1532" s="32"/>
      <c r="CI1532" s="32"/>
      <c r="CJ1532" s="32"/>
      <c r="CK1532" s="32"/>
      <c r="CL1532" s="32"/>
      <c r="CM1532" s="32"/>
      <c r="CN1532" s="32"/>
      <c r="CO1532" s="32"/>
      <c r="CP1532" s="32"/>
      <c r="CQ1532" s="32"/>
      <c r="CR1532" s="32"/>
      <c r="CS1532" s="32"/>
      <c r="CT1532" s="32"/>
      <c r="CU1532" s="32"/>
      <c r="CV1532" s="32"/>
      <c r="CW1532" s="32"/>
    </row>
    <row r="1533" spans="15:101" s="26" customFormat="1" x14ac:dyDescent="0.3">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c r="AV1533" s="32"/>
      <c r="AW1533" s="32"/>
      <c r="AX1533" s="32"/>
      <c r="AY1533" s="32"/>
      <c r="AZ1533" s="32"/>
      <c r="BA1533" s="32"/>
      <c r="BB1533" s="32"/>
      <c r="BC1533" s="32"/>
      <c r="BD1533" s="32"/>
      <c r="BE1533" s="32"/>
      <c r="BF1533" s="32"/>
      <c r="BG1533" s="32"/>
      <c r="BH1533" s="32"/>
      <c r="BI1533" s="32"/>
      <c r="BJ1533" s="32"/>
      <c r="BK1533" s="32"/>
      <c r="BL1533" s="32"/>
      <c r="BM1533" s="32"/>
      <c r="BN1533" s="32"/>
      <c r="BO1533" s="32"/>
      <c r="BP1533" s="32"/>
      <c r="BQ1533" s="32"/>
      <c r="BR1533" s="32"/>
      <c r="BS1533" s="32"/>
      <c r="BT1533" s="32"/>
      <c r="BU1533" s="32"/>
      <c r="BV1533" s="32"/>
      <c r="BW1533" s="32"/>
      <c r="BX1533" s="32"/>
      <c r="BY1533" s="32"/>
      <c r="BZ1533" s="32"/>
      <c r="CA1533" s="32"/>
      <c r="CB1533" s="32"/>
      <c r="CC1533" s="32"/>
      <c r="CD1533" s="32"/>
      <c r="CE1533" s="32"/>
      <c r="CF1533" s="32"/>
      <c r="CG1533" s="32"/>
      <c r="CH1533" s="32"/>
      <c r="CI1533" s="32"/>
      <c r="CJ1533" s="32"/>
      <c r="CK1533" s="32"/>
      <c r="CL1533" s="32"/>
      <c r="CM1533" s="32"/>
      <c r="CN1533" s="32"/>
      <c r="CO1533" s="32"/>
      <c r="CP1533" s="32"/>
      <c r="CQ1533" s="32"/>
      <c r="CR1533" s="32"/>
      <c r="CS1533" s="32"/>
      <c r="CT1533" s="32"/>
      <c r="CU1533" s="32"/>
      <c r="CV1533" s="32"/>
      <c r="CW1533" s="32"/>
    </row>
    <row r="1534" spans="15:101" s="26" customFormat="1" x14ac:dyDescent="0.3">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c r="AV1534" s="32"/>
      <c r="AW1534" s="32"/>
      <c r="AX1534" s="32"/>
      <c r="AY1534" s="32"/>
      <c r="AZ1534" s="32"/>
      <c r="BA1534" s="32"/>
      <c r="BB1534" s="32"/>
      <c r="BC1534" s="32"/>
      <c r="BD1534" s="32"/>
      <c r="BE1534" s="32"/>
      <c r="BF1534" s="32"/>
      <c r="BG1534" s="32"/>
      <c r="BH1534" s="32"/>
      <c r="BI1534" s="32"/>
      <c r="BJ1534" s="32"/>
      <c r="BK1534" s="32"/>
      <c r="BL1534" s="32"/>
      <c r="BM1534" s="32"/>
      <c r="BN1534" s="32"/>
      <c r="BO1534" s="32"/>
      <c r="BP1534" s="32"/>
      <c r="BQ1534" s="32"/>
      <c r="BR1534" s="32"/>
      <c r="BS1534" s="32"/>
      <c r="BT1534" s="32"/>
      <c r="BU1534" s="32"/>
      <c r="BV1534" s="32"/>
      <c r="BW1534" s="32"/>
      <c r="BX1534" s="32"/>
      <c r="BY1534" s="32"/>
      <c r="BZ1534" s="32"/>
      <c r="CA1534" s="32"/>
      <c r="CB1534" s="32"/>
      <c r="CC1534" s="32"/>
      <c r="CD1534" s="32"/>
      <c r="CE1534" s="32"/>
      <c r="CF1534" s="32"/>
      <c r="CG1534" s="32"/>
      <c r="CH1534" s="32"/>
      <c r="CI1534" s="32"/>
      <c r="CJ1534" s="32"/>
      <c r="CK1534" s="32"/>
      <c r="CL1534" s="32"/>
      <c r="CM1534" s="32"/>
      <c r="CN1534" s="32"/>
      <c r="CO1534" s="32"/>
      <c r="CP1534" s="32"/>
      <c r="CQ1534" s="32"/>
      <c r="CR1534" s="32"/>
      <c r="CS1534" s="32"/>
      <c r="CT1534" s="32"/>
      <c r="CU1534" s="32"/>
      <c r="CV1534" s="32"/>
      <c r="CW1534" s="32"/>
    </row>
    <row r="1535" spans="15:101" s="26" customFormat="1" x14ac:dyDescent="0.3">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c r="AV1535" s="32"/>
      <c r="AW1535" s="32"/>
      <c r="AX1535" s="32"/>
      <c r="AY1535" s="32"/>
      <c r="AZ1535" s="32"/>
      <c r="BA1535" s="32"/>
      <c r="BB1535" s="32"/>
      <c r="BC1535" s="32"/>
      <c r="BD1535" s="32"/>
      <c r="BE1535" s="32"/>
      <c r="BF1535" s="32"/>
      <c r="BG1535" s="32"/>
      <c r="BH1535" s="32"/>
      <c r="BI1535" s="32"/>
      <c r="BJ1535" s="32"/>
      <c r="BK1535" s="32"/>
      <c r="BL1535" s="32"/>
      <c r="BM1535" s="32"/>
      <c r="BN1535" s="32"/>
      <c r="BO1535" s="32"/>
      <c r="BP1535" s="32"/>
      <c r="BQ1535" s="32"/>
      <c r="BR1535" s="32"/>
      <c r="BS1535" s="32"/>
      <c r="BT1535" s="32"/>
      <c r="BU1535" s="32"/>
      <c r="BV1535" s="32"/>
      <c r="BW1535" s="32"/>
      <c r="BX1535" s="32"/>
      <c r="BY1535" s="32"/>
      <c r="BZ1535" s="32"/>
      <c r="CA1535" s="32"/>
      <c r="CB1535" s="32"/>
      <c r="CC1535" s="32"/>
      <c r="CD1535" s="32"/>
      <c r="CE1535" s="32"/>
      <c r="CF1535" s="32"/>
      <c r="CG1535" s="32"/>
      <c r="CH1535" s="32"/>
      <c r="CI1535" s="32"/>
      <c r="CJ1535" s="32"/>
      <c r="CK1535" s="32"/>
      <c r="CL1535" s="32"/>
      <c r="CM1535" s="32"/>
      <c r="CN1535" s="32"/>
      <c r="CO1535" s="32"/>
      <c r="CP1535" s="32"/>
      <c r="CQ1535" s="32"/>
      <c r="CR1535" s="32"/>
      <c r="CS1535" s="32"/>
      <c r="CT1535" s="32"/>
      <c r="CU1535" s="32"/>
      <c r="CV1535" s="32"/>
      <c r="CW1535" s="32"/>
    </row>
    <row r="1536" spans="15:101" s="26" customFormat="1" x14ac:dyDescent="0.3">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c r="AV1536" s="32"/>
      <c r="AW1536" s="32"/>
      <c r="AX1536" s="32"/>
      <c r="AY1536" s="32"/>
      <c r="AZ1536" s="32"/>
      <c r="BA1536" s="32"/>
      <c r="BB1536" s="32"/>
      <c r="BC1536" s="32"/>
      <c r="BD1536" s="32"/>
      <c r="BE1536" s="32"/>
      <c r="BF1536" s="32"/>
      <c r="BG1536" s="32"/>
      <c r="BH1536" s="32"/>
      <c r="BI1536" s="32"/>
      <c r="BJ1536" s="32"/>
      <c r="BK1536" s="32"/>
      <c r="BL1536" s="32"/>
      <c r="BM1536" s="32"/>
      <c r="BN1536" s="32"/>
      <c r="BO1536" s="32"/>
      <c r="BP1536" s="32"/>
      <c r="BQ1536" s="32"/>
      <c r="BR1536" s="32"/>
      <c r="BS1536" s="32"/>
      <c r="BT1536" s="32"/>
      <c r="BU1536" s="32"/>
      <c r="BV1536" s="32"/>
      <c r="BW1536" s="32"/>
      <c r="BX1536" s="32"/>
      <c r="BY1536" s="32"/>
      <c r="BZ1536" s="32"/>
      <c r="CA1536" s="32"/>
      <c r="CB1536" s="32"/>
      <c r="CC1536" s="32"/>
      <c r="CD1536" s="32"/>
      <c r="CE1536" s="32"/>
      <c r="CF1536" s="32"/>
      <c r="CG1536" s="32"/>
      <c r="CH1536" s="32"/>
      <c r="CI1536" s="32"/>
      <c r="CJ1536" s="32"/>
      <c r="CK1536" s="32"/>
      <c r="CL1536" s="32"/>
      <c r="CM1536" s="32"/>
      <c r="CN1536" s="32"/>
      <c r="CO1536" s="32"/>
      <c r="CP1536" s="32"/>
      <c r="CQ1536" s="32"/>
      <c r="CR1536" s="32"/>
      <c r="CS1536" s="32"/>
      <c r="CT1536" s="32"/>
      <c r="CU1536" s="32"/>
      <c r="CV1536" s="32"/>
      <c r="CW1536" s="32"/>
    </row>
    <row r="1537" spans="15:101" s="26" customFormat="1" x14ac:dyDescent="0.3">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c r="AV1537" s="32"/>
      <c r="AW1537" s="32"/>
      <c r="AX1537" s="32"/>
      <c r="AY1537" s="32"/>
      <c r="AZ1537" s="32"/>
      <c r="BA1537" s="32"/>
      <c r="BB1537" s="32"/>
      <c r="BC1537" s="32"/>
      <c r="BD1537" s="32"/>
      <c r="BE1537" s="32"/>
      <c r="BF1537" s="32"/>
      <c r="BG1537" s="32"/>
      <c r="BH1537" s="32"/>
      <c r="BI1537" s="32"/>
      <c r="BJ1537" s="32"/>
      <c r="BK1537" s="32"/>
      <c r="BL1537" s="32"/>
      <c r="BM1537" s="32"/>
      <c r="BN1537" s="32"/>
      <c r="BO1537" s="32"/>
      <c r="BP1537" s="32"/>
      <c r="BQ1537" s="32"/>
      <c r="BR1537" s="32"/>
      <c r="BS1537" s="32"/>
      <c r="BT1537" s="32"/>
      <c r="BU1537" s="32"/>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row>
    <row r="1538" spans="15:101" s="26" customFormat="1" x14ac:dyDescent="0.3">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c r="AV1538" s="32"/>
      <c r="AW1538" s="32"/>
      <c r="AX1538" s="32"/>
      <c r="AY1538" s="32"/>
      <c r="AZ1538" s="32"/>
      <c r="BA1538" s="32"/>
      <c r="BB1538" s="32"/>
      <c r="BC1538" s="32"/>
      <c r="BD1538" s="32"/>
      <c r="BE1538" s="32"/>
      <c r="BF1538" s="32"/>
      <c r="BG1538" s="32"/>
      <c r="BH1538" s="32"/>
      <c r="BI1538" s="32"/>
      <c r="BJ1538" s="32"/>
      <c r="BK1538" s="32"/>
      <c r="BL1538" s="32"/>
      <c r="BM1538" s="32"/>
      <c r="BN1538" s="32"/>
      <c r="BO1538" s="32"/>
      <c r="BP1538" s="32"/>
      <c r="BQ1538" s="32"/>
      <c r="BR1538" s="32"/>
      <c r="BS1538" s="32"/>
      <c r="BT1538" s="32"/>
      <c r="BU1538" s="32"/>
      <c r="BV1538" s="32"/>
      <c r="BW1538" s="32"/>
      <c r="BX1538" s="32"/>
      <c r="BY1538" s="32"/>
      <c r="BZ1538" s="32"/>
      <c r="CA1538" s="32"/>
      <c r="CB1538" s="32"/>
      <c r="CC1538" s="32"/>
      <c r="CD1538" s="32"/>
      <c r="CE1538" s="32"/>
      <c r="CF1538" s="32"/>
      <c r="CG1538" s="32"/>
      <c r="CH1538" s="32"/>
      <c r="CI1538" s="32"/>
      <c r="CJ1538" s="32"/>
      <c r="CK1538" s="32"/>
      <c r="CL1538" s="32"/>
      <c r="CM1538" s="32"/>
      <c r="CN1538" s="32"/>
      <c r="CO1538" s="32"/>
      <c r="CP1538" s="32"/>
      <c r="CQ1538" s="32"/>
      <c r="CR1538" s="32"/>
      <c r="CS1538" s="32"/>
      <c r="CT1538" s="32"/>
      <c r="CU1538" s="32"/>
      <c r="CV1538" s="32"/>
      <c r="CW1538" s="32"/>
    </row>
    <row r="1539" spans="15:101" s="26" customFormat="1" x14ac:dyDescent="0.3">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c r="AV1539" s="32"/>
      <c r="AW1539" s="32"/>
      <c r="AX1539" s="32"/>
      <c r="AY1539" s="32"/>
      <c r="AZ1539" s="32"/>
      <c r="BA1539" s="32"/>
      <c r="BB1539" s="32"/>
      <c r="BC1539" s="32"/>
      <c r="BD1539" s="32"/>
      <c r="BE1539" s="32"/>
      <c r="BF1539" s="32"/>
      <c r="BG1539" s="32"/>
      <c r="BH1539" s="32"/>
      <c r="BI1539" s="32"/>
      <c r="BJ1539" s="32"/>
      <c r="BK1539" s="32"/>
      <c r="BL1539" s="32"/>
      <c r="BM1539" s="32"/>
      <c r="BN1539" s="32"/>
      <c r="BO1539" s="32"/>
      <c r="BP1539" s="32"/>
      <c r="BQ1539" s="32"/>
      <c r="BR1539" s="32"/>
      <c r="BS1539" s="32"/>
      <c r="BT1539" s="32"/>
      <c r="BU1539" s="32"/>
      <c r="BV1539" s="32"/>
      <c r="BW1539" s="32"/>
      <c r="BX1539" s="32"/>
      <c r="BY1539" s="32"/>
      <c r="BZ1539" s="32"/>
      <c r="CA1539" s="32"/>
      <c r="CB1539" s="32"/>
      <c r="CC1539" s="32"/>
      <c r="CD1539" s="32"/>
      <c r="CE1539" s="32"/>
      <c r="CF1539" s="32"/>
      <c r="CG1539" s="32"/>
      <c r="CH1539" s="32"/>
      <c r="CI1539" s="32"/>
      <c r="CJ1539" s="32"/>
      <c r="CK1539" s="32"/>
      <c r="CL1539" s="32"/>
      <c r="CM1539" s="32"/>
      <c r="CN1539" s="32"/>
      <c r="CO1539" s="32"/>
      <c r="CP1539" s="32"/>
      <c r="CQ1539" s="32"/>
      <c r="CR1539" s="32"/>
      <c r="CS1539" s="32"/>
      <c r="CT1539" s="32"/>
      <c r="CU1539" s="32"/>
      <c r="CV1539" s="32"/>
      <c r="CW1539" s="32"/>
    </row>
    <row r="1540" spans="15:101" s="26" customFormat="1" x14ac:dyDescent="0.3">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c r="AV1540" s="32"/>
      <c r="AW1540" s="32"/>
      <c r="AX1540" s="32"/>
      <c r="AY1540" s="32"/>
      <c r="AZ1540" s="32"/>
      <c r="BA1540" s="32"/>
      <c r="BB1540" s="32"/>
      <c r="BC1540" s="32"/>
      <c r="BD1540" s="32"/>
      <c r="BE1540" s="32"/>
      <c r="BF1540" s="32"/>
      <c r="BG1540" s="32"/>
      <c r="BH1540" s="32"/>
      <c r="BI1540" s="32"/>
      <c r="BJ1540" s="32"/>
      <c r="BK1540" s="32"/>
      <c r="BL1540" s="32"/>
      <c r="BM1540" s="32"/>
      <c r="BN1540" s="32"/>
      <c r="BO1540" s="32"/>
      <c r="BP1540" s="32"/>
      <c r="BQ1540" s="32"/>
      <c r="BR1540" s="32"/>
      <c r="BS1540" s="32"/>
      <c r="BT1540" s="32"/>
      <c r="BU1540" s="32"/>
      <c r="BV1540" s="32"/>
      <c r="BW1540" s="32"/>
      <c r="BX1540" s="32"/>
      <c r="BY1540" s="32"/>
      <c r="BZ1540" s="32"/>
      <c r="CA1540" s="32"/>
      <c r="CB1540" s="32"/>
      <c r="CC1540" s="32"/>
      <c r="CD1540" s="32"/>
      <c r="CE1540" s="32"/>
      <c r="CF1540" s="32"/>
      <c r="CG1540" s="32"/>
      <c r="CH1540" s="32"/>
      <c r="CI1540" s="32"/>
      <c r="CJ1540" s="32"/>
      <c r="CK1540" s="32"/>
      <c r="CL1540" s="32"/>
      <c r="CM1540" s="32"/>
      <c r="CN1540" s="32"/>
      <c r="CO1540" s="32"/>
      <c r="CP1540" s="32"/>
      <c r="CQ1540" s="32"/>
      <c r="CR1540" s="32"/>
      <c r="CS1540" s="32"/>
      <c r="CT1540" s="32"/>
      <c r="CU1540" s="32"/>
      <c r="CV1540" s="32"/>
      <c r="CW1540" s="32"/>
    </row>
    <row r="1541" spans="15:101" s="26" customFormat="1" x14ac:dyDescent="0.3">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c r="AV1541" s="32"/>
      <c r="AW1541" s="32"/>
      <c r="AX1541" s="32"/>
      <c r="AY1541" s="32"/>
      <c r="AZ1541" s="32"/>
      <c r="BA1541" s="32"/>
      <c r="BB1541" s="32"/>
      <c r="BC1541" s="32"/>
      <c r="BD1541" s="32"/>
      <c r="BE1541" s="32"/>
      <c r="BF1541" s="32"/>
      <c r="BG1541" s="32"/>
      <c r="BH1541" s="32"/>
      <c r="BI1541" s="32"/>
      <c r="BJ1541" s="32"/>
      <c r="BK1541" s="32"/>
      <c r="BL1541" s="32"/>
      <c r="BM1541" s="32"/>
      <c r="BN1541" s="32"/>
      <c r="BO1541" s="32"/>
      <c r="BP1541" s="32"/>
      <c r="BQ1541" s="32"/>
      <c r="BR1541" s="32"/>
      <c r="BS1541" s="32"/>
      <c r="BT1541" s="32"/>
      <c r="BU1541" s="32"/>
      <c r="BV1541" s="32"/>
      <c r="BW1541" s="32"/>
      <c r="BX1541" s="32"/>
      <c r="BY1541" s="32"/>
      <c r="BZ1541" s="32"/>
      <c r="CA1541" s="32"/>
      <c r="CB1541" s="32"/>
      <c r="CC1541" s="32"/>
      <c r="CD1541" s="32"/>
      <c r="CE1541" s="32"/>
      <c r="CF1541" s="32"/>
      <c r="CG1541" s="32"/>
      <c r="CH1541" s="32"/>
      <c r="CI1541" s="32"/>
      <c r="CJ1541" s="32"/>
      <c r="CK1541" s="32"/>
      <c r="CL1541" s="32"/>
      <c r="CM1541" s="32"/>
      <c r="CN1541" s="32"/>
      <c r="CO1541" s="32"/>
      <c r="CP1541" s="32"/>
      <c r="CQ1541" s="32"/>
      <c r="CR1541" s="32"/>
      <c r="CS1541" s="32"/>
      <c r="CT1541" s="32"/>
      <c r="CU1541" s="32"/>
      <c r="CV1541" s="32"/>
      <c r="CW1541" s="32"/>
    </row>
    <row r="1542" spans="15:101" s="26" customFormat="1" x14ac:dyDescent="0.3">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c r="AV1542" s="32"/>
      <c r="AW1542" s="32"/>
      <c r="AX1542" s="32"/>
      <c r="AY1542" s="32"/>
      <c r="AZ1542" s="32"/>
      <c r="BA1542" s="32"/>
      <c r="BB1542" s="32"/>
      <c r="BC1542" s="32"/>
      <c r="BD1542" s="32"/>
      <c r="BE1542" s="32"/>
      <c r="BF1542" s="32"/>
      <c r="BG1542" s="32"/>
      <c r="BH1542" s="32"/>
      <c r="BI1542" s="32"/>
      <c r="BJ1542" s="32"/>
      <c r="BK1542" s="32"/>
      <c r="BL1542" s="32"/>
      <c r="BM1542" s="32"/>
      <c r="BN1542" s="32"/>
      <c r="BO1542" s="32"/>
      <c r="BP1542" s="32"/>
      <c r="BQ1542" s="32"/>
      <c r="BR1542" s="32"/>
      <c r="BS1542" s="32"/>
      <c r="BT1542" s="32"/>
      <c r="BU1542" s="32"/>
      <c r="BV1542" s="32"/>
      <c r="BW1542" s="32"/>
      <c r="BX1542" s="32"/>
      <c r="BY1542" s="32"/>
      <c r="BZ1542" s="32"/>
      <c r="CA1542" s="32"/>
      <c r="CB1542" s="32"/>
      <c r="CC1542" s="32"/>
      <c r="CD1542" s="32"/>
      <c r="CE1542" s="32"/>
      <c r="CF1542" s="32"/>
      <c r="CG1542" s="32"/>
      <c r="CH1542" s="32"/>
      <c r="CI1542" s="32"/>
      <c r="CJ1542" s="32"/>
      <c r="CK1542" s="32"/>
      <c r="CL1542" s="32"/>
      <c r="CM1542" s="32"/>
      <c r="CN1542" s="32"/>
      <c r="CO1542" s="32"/>
      <c r="CP1542" s="32"/>
      <c r="CQ1542" s="32"/>
      <c r="CR1542" s="32"/>
      <c r="CS1542" s="32"/>
      <c r="CT1542" s="32"/>
      <c r="CU1542" s="32"/>
      <c r="CV1542" s="32"/>
      <c r="CW1542" s="32"/>
    </row>
    <row r="1543" spans="15:101" s="26" customFormat="1" x14ac:dyDescent="0.3">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c r="AV1543" s="32"/>
      <c r="AW1543" s="32"/>
      <c r="AX1543" s="32"/>
      <c r="AY1543" s="32"/>
      <c r="AZ1543" s="32"/>
      <c r="BA1543" s="32"/>
      <c r="BB1543" s="32"/>
      <c r="BC1543" s="32"/>
      <c r="BD1543" s="32"/>
      <c r="BE1543" s="32"/>
      <c r="BF1543" s="32"/>
      <c r="BG1543" s="32"/>
      <c r="BH1543" s="32"/>
      <c r="BI1543" s="32"/>
      <c r="BJ1543" s="32"/>
      <c r="BK1543" s="32"/>
      <c r="BL1543" s="32"/>
      <c r="BM1543" s="32"/>
      <c r="BN1543" s="32"/>
      <c r="BO1543" s="32"/>
      <c r="BP1543" s="32"/>
      <c r="BQ1543" s="32"/>
      <c r="BR1543" s="32"/>
      <c r="BS1543" s="32"/>
      <c r="BT1543" s="32"/>
      <c r="BU1543" s="32"/>
      <c r="BV1543" s="32"/>
      <c r="BW1543" s="32"/>
      <c r="BX1543" s="32"/>
      <c r="BY1543" s="32"/>
      <c r="BZ1543" s="32"/>
      <c r="CA1543" s="32"/>
      <c r="CB1543" s="32"/>
      <c r="CC1543" s="32"/>
      <c r="CD1543" s="32"/>
      <c r="CE1543" s="32"/>
      <c r="CF1543" s="32"/>
      <c r="CG1543" s="32"/>
      <c r="CH1543" s="32"/>
      <c r="CI1543" s="32"/>
      <c r="CJ1543" s="32"/>
      <c r="CK1543" s="32"/>
      <c r="CL1543" s="32"/>
      <c r="CM1543" s="32"/>
      <c r="CN1543" s="32"/>
      <c r="CO1543" s="32"/>
      <c r="CP1543" s="32"/>
      <c r="CQ1543" s="32"/>
      <c r="CR1543" s="32"/>
      <c r="CS1543" s="32"/>
      <c r="CT1543" s="32"/>
      <c r="CU1543" s="32"/>
      <c r="CV1543" s="32"/>
      <c r="CW1543" s="32"/>
    </row>
    <row r="1544" spans="15:101" s="26" customFormat="1" x14ac:dyDescent="0.3">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c r="AV1544" s="32"/>
      <c r="AW1544" s="32"/>
      <c r="AX1544" s="32"/>
      <c r="AY1544" s="32"/>
      <c r="AZ1544" s="32"/>
      <c r="BA1544" s="32"/>
      <c r="BB1544" s="32"/>
      <c r="BC1544" s="32"/>
      <c r="BD1544" s="32"/>
      <c r="BE1544" s="32"/>
      <c r="BF1544" s="32"/>
      <c r="BG1544" s="32"/>
      <c r="BH1544" s="32"/>
      <c r="BI1544" s="32"/>
      <c r="BJ1544" s="32"/>
      <c r="BK1544" s="32"/>
      <c r="BL1544" s="32"/>
      <c r="BM1544" s="32"/>
      <c r="BN1544" s="32"/>
      <c r="BO1544" s="32"/>
      <c r="BP1544" s="32"/>
      <c r="BQ1544" s="32"/>
      <c r="BR1544" s="32"/>
      <c r="BS1544" s="32"/>
      <c r="BT1544" s="32"/>
      <c r="BU1544" s="32"/>
      <c r="BV1544" s="32"/>
      <c r="BW1544" s="32"/>
      <c r="BX1544" s="32"/>
      <c r="BY1544" s="32"/>
      <c r="BZ1544" s="32"/>
      <c r="CA1544" s="32"/>
      <c r="CB1544" s="32"/>
      <c r="CC1544" s="32"/>
      <c r="CD1544" s="32"/>
      <c r="CE1544" s="32"/>
      <c r="CF1544" s="32"/>
      <c r="CG1544" s="32"/>
      <c r="CH1544" s="32"/>
      <c r="CI1544" s="32"/>
      <c r="CJ1544" s="32"/>
      <c r="CK1544" s="32"/>
      <c r="CL1544" s="32"/>
      <c r="CM1544" s="32"/>
      <c r="CN1544" s="32"/>
      <c r="CO1544" s="32"/>
      <c r="CP1544" s="32"/>
      <c r="CQ1544" s="32"/>
      <c r="CR1544" s="32"/>
      <c r="CS1544" s="32"/>
      <c r="CT1544" s="32"/>
      <c r="CU1544" s="32"/>
      <c r="CV1544" s="32"/>
      <c r="CW1544" s="32"/>
    </row>
    <row r="1545" spans="15:101" s="26" customFormat="1" x14ac:dyDescent="0.3">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c r="AV1545" s="32"/>
      <c r="AW1545" s="32"/>
      <c r="AX1545" s="32"/>
      <c r="AY1545" s="32"/>
      <c r="AZ1545" s="32"/>
      <c r="BA1545" s="32"/>
      <c r="BB1545" s="32"/>
      <c r="BC1545" s="32"/>
      <c r="BD1545" s="32"/>
      <c r="BE1545" s="32"/>
      <c r="BF1545" s="32"/>
      <c r="BG1545" s="32"/>
      <c r="BH1545" s="32"/>
      <c r="BI1545" s="32"/>
      <c r="BJ1545" s="32"/>
      <c r="BK1545" s="32"/>
      <c r="BL1545" s="32"/>
      <c r="BM1545" s="32"/>
      <c r="BN1545" s="32"/>
      <c r="BO1545" s="32"/>
      <c r="BP1545" s="32"/>
      <c r="BQ1545" s="32"/>
      <c r="BR1545" s="32"/>
      <c r="BS1545" s="32"/>
      <c r="BT1545" s="32"/>
      <c r="BU1545" s="32"/>
      <c r="BV1545" s="32"/>
      <c r="BW1545" s="32"/>
      <c r="BX1545" s="32"/>
      <c r="BY1545" s="32"/>
      <c r="BZ1545" s="32"/>
      <c r="CA1545" s="32"/>
      <c r="CB1545" s="32"/>
      <c r="CC1545" s="32"/>
      <c r="CD1545" s="32"/>
      <c r="CE1545" s="32"/>
      <c r="CF1545" s="32"/>
      <c r="CG1545" s="32"/>
      <c r="CH1545" s="32"/>
      <c r="CI1545" s="32"/>
      <c r="CJ1545" s="32"/>
      <c r="CK1545" s="32"/>
      <c r="CL1545" s="32"/>
      <c r="CM1545" s="32"/>
      <c r="CN1545" s="32"/>
      <c r="CO1545" s="32"/>
      <c r="CP1545" s="32"/>
      <c r="CQ1545" s="32"/>
      <c r="CR1545" s="32"/>
      <c r="CS1545" s="32"/>
      <c r="CT1545" s="32"/>
      <c r="CU1545" s="32"/>
      <c r="CV1545" s="32"/>
      <c r="CW1545" s="32"/>
    </row>
    <row r="1546" spans="15:101" s="26" customFormat="1" x14ac:dyDescent="0.3">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c r="AV1546" s="32"/>
      <c r="AW1546" s="32"/>
      <c r="AX1546" s="32"/>
      <c r="AY1546" s="32"/>
      <c r="AZ1546" s="32"/>
      <c r="BA1546" s="32"/>
      <c r="BB1546" s="32"/>
      <c r="BC1546" s="32"/>
      <c r="BD1546" s="32"/>
      <c r="BE1546" s="32"/>
      <c r="BF1546" s="32"/>
      <c r="BG1546" s="32"/>
      <c r="BH1546" s="32"/>
      <c r="BI1546" s="32"/>
      <c r="BJ1546" s="32"/>
      <c r="BK1546" s="32"/>
      <c r="BL1546" s="32"/>
      <c r="BM1546" s="32"/>
      <c r="BN1546" s="32"/>
      <c r="BO1546" s="32"/>
      <c r="BP1546" s="32"/>
      <c r="BQ1546" s="32"/>
      <c r="BR1546" s="32"/>
      <c r="BS1546" s="32"/>
      <c r="BT1546" s="32"/>
      <c r="BU1546" s="32"/>
      <c r="BV1546" s="32"/>
      <c r="BW1546" s="32"/>
      <c r="BX1546" s="32"/>
      <c r="BY1546" s="32"/>
      <c r="BZ1546" s="32"/>
      <c r="CA1546" s="32"/>
      <c r="CB1546" s="32"/>
      <c r="CC1546" s="32"/>
      <c r="CD1546" s="32"/>
      <c r="CE1546" s="32"/>
      <c r="CF1546" s="32"/>
      <c r="CG1546" s="32"/>
      <c r="CH1546" s="32"/>
      <c r="CI1546" s="32"/>
      <c r="CJ1546" s="32"/>
      <c r="CK1546" s="32"/>
      <c r="CL1546" s="32"/>
      <c r="CM1546" s="32"/>
      <c r="CN1546" s="32"/>
      <c r="CO1546" s="32"/>
      <c r="CP1546" s="32"/>
      <c r="CQ1546" s="32"/>
      <c r="CR1546" s="32"/>
      <c r="CS1546" s="32"/>
      <c r="CT1546" s="32"/>
      <c r="CU1546" s="32"/>
      <c r="CV1546" s="32"/>
      <c r="CW1546" s="32"/>
    </row>
    <row r="1547" spans="15:101" s="26" customFormat="1" x14ac:dyDescent="0.3">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c r="AV1547" s="32"/>
      <c r="AW1547" s="32"/>
      <c r="AX1547" s="32"/>
      <c r="AY1547" s="32"/>
      <c r="AZ1547" s="32"/>
      <c r="BA1547" s="32"/>
      <c r="BB1547" s="32"/>
      <c r="BC1547" s="32"/>
      <c r="BD1547" s="32"/>
      <c r="BE1547" s="32"/>
      <c r="BF1547" s="32"/>
      <c r="BG1547" s="32"/>
      <c r="BH1547" s="32"/>
      <c r="BI1547" s="32"/>
      <c r="BJ1547" s="32"/>
      <c r="BK1547" s="32"/>
      <c r="BL1547" s="32"/>
      <c r="BM1547" s="32"/>
      <c r="BN1547" s="32"/>
      <c r="BO1547" s="32"/>
      <c r="BP1547" s="32"/>
      <c r="BQ1547" s="32"/>
      <c r="BR1547" s="32"/>
      <c r="BS1547" s="32"/>
      <c r="BT1547" s="32"/>
      <c r="BU1547" s="32"/>
      <c r="BV1547" s="32"/>
      <c r="BW1547" s="32"/>
      <c r="BX1547" s="32"/>
      <c r="BY1547" s="32"/>
      <c r="BZ1547" s="32"/>
      <c r="CA1547" s="32"/>
      <c r="CB1547" s="32"/>
      <c r="CC1547" s="32"/>
      <c r="CD1547" s="32"/>
      <c r="CE1547" s="32"/>
      <c r="CF1547" s="32"/>
      <c r="CG1547" s="32"/>
      <c r="CH1547" s="32"/>
      <c r="CI1547" s="32"/>
      <c r="CJ1547" s="32"/>
      <c r="CK1547" s="32"/>
      <c r="CL1547" s="32"/>
      <c r="CM1547" s="32"/>
      <c r="CN1547" s="32"/>
      <c r="CO1547" s="32"/>
      <c r="CP1547" s="32"/>
      <c r="CQ1547" s="32"/>
      <c r="CR1547" s="32"/>
      <c r="CS1547" s="32"/>
      <c r="CT1547" s="32"/>
      <c r="CU1547" s="32"/>
      <c r="CV1547" s="32"/>
      <c r="CW1547" s="32"/>
    </row>
    <row r="1548" spans="15:101" s="26" customFormat="1" x14ac:dyDescent="0.3">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c r="AV1548" s="32"/>
      <c r="AW1548" s="32"/>
      <c r="AX1548" s="32"/>
      <c r="AY1548" s="32"/>
      <c r="AZ1548" s="32"/>
      <c r="BA1548" s="32"/>
      <c r="BB1548" s="32"/>
      <c r="BC1548" s="32"/>
      <c r="BD1548" s="32"/>
      <c r="BE1548" s="32"/>
      <c r="BF1548" s="32"/>
      <c r="BG1548" s="32"/>
      <c r="BH1548" s="32"/>
      <c r="BI1548" s="32"/>
      <c r="BJ1548" s="32"/>
      <c r="BK1548" s="32"/>
      <c r="BL1548" s="32"/>
      <c r="BM1548" s="32"/>
      <c r="BN1548" s="32"/>
      <c r="BO1548" s="32"/>
      <c r="BP1548" s="32"/>
      <c r="BQ1548" s="32"/>
      <c r="BR1548" s="32"/>
      <c r="BS1548" s="32"/>
      <c r="BT1548" s="32"/>
      <c r="BU1548" s="32"/>
      <c r="BV1548" s="32"/>
      <c r="BW1548" s="32"/>
      <c r="BX1548" s="32"/>
      <c r="BY1548" s="32"/>
      <c r="BZ1548" s="32"/>
      <c r="CA1548" s="32"/>
      <c r="CB1548" s="32"/>
      <c r="CC1548" s="32"/>
      <c r="CD1548" s="32"/>
      <c r="CE1548" s="32"/>
      <c r="CF1548" s="32"/>
      <c r="CG1548" s="32"/>
      <c r="CH1548" s="32"/>
      <c r="CI1548" s="32"/>
      <c r="CJ1548" s="32"/>
      <c r="CK1548" s="32"/>
      <c r="CL1548" s="32"/>
      <c r="CM1548" s="32"/>
      <c r="CN1548" s="32"/>
      <c r="CO1548" s="32"/>
      <c r="CP1548" s="32"/>
      <c r="CQ1548" s="32"/>
      <c r="CR1548" s="32"/>
      <c r="CS1548" s="32"/>
      <c r="CT1548" s="32"/>
      <c r="CU1548" s="32"/>
      <c r="CV1548" s="32"/>
      <c r="CW1548" s="32"/>
    </row>
    <row r="1549" spans="15:101" s="26" customFormat="1" x14ac:dyDescent="0.3">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c r="AV1549" s="32"/>
      <c r="AW1549" s="32"/>
      <c r="AX1549" s="32"/>
      <c r="AY1549" s="32"/>
      <c r="AZ1549" s="32"/>
      <c r="BA1549" s="32"/>
      <c r="BB1549" s="32"/>
      <c r="BC1549" s="32"/>
      <c r="BD1549" s="32"/>
      <c r="BE1549" s="32"/>
      <c r="BF1549" s="32"/>
      <c r="BG1549" s="32"/>
      <c r="BH1549" s="32"/>
      <c r="BI1549" s="32"/>
      <c r="BJ1549" s="32"/>
      <c r="BK1549" s="32"/>
      <c r="BL1549" s="32"/>
      <c r="BM1549" s="32"/>
      <c r="BN1549" s="32"/>
      <c r="BO1549" s="32"/>
      <c r="BP1549" s="32"/>
      <c r="BQ1549" s="32"/>
      <c r="BR1549" s="32"/>
      <c r="BS1549" s="32"/>
      <c r="BT1549" s="32"/>
      <c r="BU1549" s="32"/>
      <c r="BV1549" s="32"/>
      <c r="BW1549" s="32"/>
      <c r="BX1549" s="32"/>
      <c r="BY1549" s="32"/>
      <c r="BZ1549" s="32"/>
      <c r="CA1549" s="32"/>
      <c r="CB1549" s="32"/>
      <c r="CC1549" s="32"/>
      <c r="CD1549" s="32"/>
      <c r="CE1549" s="32"/>
      <c r="CF1549" s="32"/>
      <c r="CG1549" s="32"/>
      <c r="CH1549" s="32"/>
      <c r="CI1549" s="32"/>
      <c r="CJ1549" s="32"/>
      <c r="CK1549" s="32"/>
      <c r="CL1549" s="32"/>
      <c r="CM1549" s="32"/>
      <c r="CN1549" s="32"/>
      <c r="CO1549" s="32"/>
      <c r="CP1549" s="32"/>
      <c r="CQ1549" s="32"/>
      <c r="CR1549" s="32"/>
      <c r="CS1549" s="32"/>
      <c r="CT1549" s="32"/>
      <c r="CU1549" s="32"/>
      <c r="CV1549" s="32"/>
      <c r="CW1549" s="32"/>
    </row>
    <row r="1550" spans="15:101" s="26" customFormat="1" x14ac:dyDescent="0.3">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c r="AV1550" s="32"/>
      <c r="AW1550" s="32"/>
      <c r="AX1550" s="32"/>
      <c r="AY1550" s="32"/>
      <c r="AZ1550" s="32"/>
      <c r="BA1550" s="32"/>
      <c r="BB1550" s="32"/>
      <c r="BC1550" s="32"/>
      <c r="BD1550" s="32"/>
      <c r="BE1550" s="32"/>
      <c r="BF1550" s="32"/>
      <c r="BG1550" s="32"/>
      <c r="BH1550" s="32"/>
      <c r="BI1550" s="32"/>
      <c r="BJ1550" s="32"/>
      <c r="BK1550" s="32"/>
      <c r="BL1550" s="32"/>
      <c r="BM1550" s="32"/>
      <c r="BN1550" s="32"/>
      <c r="BO1550" s="32"/>
      <c r="BP1550" s="32"/>
      <c r="BQ1550" s="32"/>
      <c r="BR1550" s="32"/>
      <c r="BS1550" s="32"/>
      <c r="BT1550" s="32"/>
      <c r="BU1550" s="32"/>
      <c r="BV1550" s="32"/>
      <c r="BW1550" s="32"/>
      <c r="BX1550" s="32"/>
      <c r="BY1550" s="32"/>
      <c r="BZ1550" s="32"/>
      <c r="CA1550" s="32"/>
      <c r="CB1550" s="32"/>
      <c r="CC1550" s="32"/>
      <c r="CD1550" s="32"/>
      <c r="CE1550" s="32"/>
      <c r="CF1550" s="32"/>
      <c r="CG1550" s="32"/>
      <c r="CH1550" s="32"/>
      <c r="CI1550" s="32"/>
      <c r="CJ1550" s="32"/>
      <c r="CK1550" s="32"/>
      <c r="CL1550" s="32"/>
      <c r="CM1550" s="32"/>
      <c r="CN1550" s="32"/>
      <c r="CO1550" s="32"/>
      <c r="CP1550" s="32"/>
      <c r="CQ1550" s="32"/>
      <c r="CR1550" s="32"/>
      <c r="CS1550" s="32"/>
      <c r="CT1550" s="32"/>
      <c r="CU1550" s="32"/>
      <c r="CV1550" s="32"/>
      <c r="CW1550" s="32"/>
    </row>
    <row r="1551" spans="15:101" s="26" customFormat="1" x14ac:dyDescent="0.3">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c r="AV1551" s="32"/>
      <c r="AW1551" s="32"/>
      <c r="AX1551" s="32"/>
      <c r="AY1551" s="32"/>
      <c r="AZ1551" s="32"/>
      <c r="BA1551" s="32"/>
      <c r="BB1551" s="32"/>
      <c r="BC1551" s="32"/>
      <c r="BD1551" s="32"/>
      <c r="BE1551" s="32"/>
      <c r="BF1551" s="32"/>
      <c r="BG1551" s="32"/>
      <c r="BH1551" s="32"/>
      <c r="BI1551" s="32"/>
      <c r="BJ1551" s="32"/>
      <c r="BK1551" s="32"/>
      <c r="BL1551" s="32"/>
      <c r="BM1551" s="32"/>
      <c r="BN1551" s="32"/>
      <c r="BO1551" s="32"/>
      <c r="BP1551" s="32"/>
      <c r="BQ1551" s="32"/>
      <c r="BR1551" s="32"/>
      <c r="BS1551" s="32"/>
      <c r="BT1551" s="32"/>
      <c r="BU1551" s="32"/>
      <c r="BV1551" s="32"/>
      <c r="BW1551" s="32"/>
      <c r="BX1551" s="32"/>
      <c r="BY1551" s="32"/>
      <c r="BZ1551" s="32"/>
      <c r="CA1551" s="32"/>
      <c r="CB1551" s="32"/>
      <c r="CC1551" s="32"/>
      <c r="CD1551" s="32"/>
      <c r="CE1551" s="32"/>
      <c r="CF1551" s="32"/>
      <c r="CG1551" s="32"/>
      <c r="CH1551" s="32"/>
      <c r="CI1551" s="32"/>
      <c r="CJ1551" s="32"/>
      <c r="CK1551" s="32"/>
      <c r="CL1551" s="32"/>
      <c r="CM1551" s="32"/>
      <c r="CN1551" s="32"/>
      <c r="CO1551" s="32"/>
      <c r="CP1551" s="32"/>
      <c r="CQ1551" s="32"/>
      <c r="CR1551" s="32"/>
      <c r="CS1551" s="32"/>
      <c r="CT1551" s="32"/>
      <c r="CU1551" s="32"/>
      <c r="CV1551" s="32"/>
      <c r="CW1551" s="32"/>
    </row>
    <row r="1552" spans="15:101" s="26" customFormat="1" x14ac:dyDescent="0.3">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c r="AV1552" s="32"/>
      <c r="AW1552" s="32"/>
      <c r="AX1552" s="32"/>
      <c r="AY1552" s="32"/>
      <c r="AZ1552" s="32"/>
      <c r="BA1552" s="32"/>
      <c r="BB1552" s="32"/>
      <c r="BC1552" s="32"/>
      <c r="BD1552" s="32"/>
      <c r="BE1552" s="32"/>
      <c r="BF1552" s="32"/>
      <c r="BG1552" s="32"/>
      <c r="BH1552" s="32"/>
      <c r="BI1552" s="32"/>
      <c r="BJ1552" s="32"/>
      <c r="BK1552" s="32"/>
      <c r="BL1552" s="32"/>
      <c r="BM1552" s="32"/>
      <c r="BN1552" s="32"/>
      <c r="BO1552" s="32"/>
      <c r="BP1552" s="32"/>
      <c r="BQ1552" s="32"/>
      <c r="BR1552" s="32"/>
      <c r="BS1552" s="32"/>
      <c r="BT1552" s="32"/>
      <c r="BU1552" s="32"/>
      <c r="BV1552" s="32"/>
      <c r="BW1552" s="32"/>
      <c r="BX1552" s="32"/>
      <c r="BY1552" s="32"/>
      <c r="BZ1552" s="32"/>
      <c r="CA1552" s="32"/>
      <c r="CB1552" s="32"/>
      <c r="CC1552" s="32"/>
      <c r="CD1552" s="32"/>
      <c r="CE1552" s="32"/>
      <c r="CF1552" s="32"/>
      <c r="CG1552" s="32"/>
      <c r="CH1552" s="32"/>
      <c r="CI1552" s="32"/>
      <c r="CJ1552" s="32"/>
      <c r="CK1552" s="32"/>
      <c r="CL1552" s="32"/>
      <c r="CM1552" s="32"/>
      <c r="CN1552" s="32"/>
      <c r="CO1552" s="32"/>
      <c r="CP1552" s="32"/>
      <c r="CQ1552" s="32"/>
      <c r="CR1552" s="32"/>
      <c r="CS1552" s="32"/>
      <c r="CT1552" s="32"/>
      <c r="CU1552" s="32"/>
      <c r="CV1552" s="32"/>
      <c r="CW1552" s="32"/>
    </row>
    <row r="1553" spans="15:101" s="26" customFormat="1" x14ac:dyDescent="0.3">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c r="AV1553" s="32"/>
      <c r="AW1553" s="32"/>
      <c r="AX1553" s="32"/>
      <c r="AY1553" s="32"/>
      <c r="AZ1553" s="32"/>
      <c r="BA1553" s="32"/>
      <c r="BB1553" s="32"/>
      <c r="BC1553" s="32"/>
      <c r="BD1553" s="32"/>
      <c r="BE1553" s="32"/>
      <c r="BF1553" s="32"/>
      <c r="BG1553" s="32"/>
      <c r="BH1553" s="32"/>
      <c r="BI1553" s="32"/>
      <c r="BJ1553" s="32"/>
      <c r="BK1553" s="32"/>
      <c r="BL1553" s="32"/>
      <c r="BM1553" s="32"/>
      <c r="BN1553" s="32"/>
      <c r="BO1553" s="32"/>
      <c r="BP1553" s="32"/>
      <c r="BQ1553" s="32"/>
      <c r="BR1553" s="32"/>
      <c r="BS1553" s="32"/>
      <c r="BT1553" s="32"/>
      <c r="BU1553" s="32"/>
      <c r="BV1553" s="32"/>
      <c r="BW1553" s="32"/>
      <c r="BX1553" s="32"/>
      <c r="BY1553" s="32"/>
      <c r="BZ1553" s="32"/>
      <c r="CA1553" s="32"/>
      <c r="CB1553" s="32"/>
      <c r="CC1553" s="32"/>
      <c r="CD1553" s="32"/>
      <c r="CE1553" s="32"/>
      <c r="CF1553" s="32"/>
      <c r="CG1553" s="32"/>
      <c r="CH1553" s="32"/>
      <c r="CI1553" s="32"/>
      <c r="CJ1553" s="32"/>
      <c r="CK1553" s="32"/>
      <c r="CL1553" s="32"/>
      <c r="CM1553" s="32"/>
      <c r="CN1553" s="32"/>
      <c r="CO1553" s="32"/>
      <c r="CP1553" s="32"/>
      <c r="CQ1553" s="32"/>
      <c r="CR1553" s="32"/>
      <c r="CS1553" s="32"/>
      <c r="CT1553" s="32"/>
      <c r="CU1553" s="32"/>
      <c r="CV1553" s="32"/>
      <c r="CW1553" s="32"/>
    </row>
    <row r="1554" spans="15:101" s="26" customFormat="1" x14ac:dyDescent="0.3">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c r="AV1554" s="32"/>
      <c r="AW1554" s="32"/>
      <c r="AX1554" s="32"/>
      <c r="AY1554" s="32"/>
      <c r="AZ1554" s="32"/>
      <c r="BA1554" s="32"/>
      <c r="BB1554" s="32"/>
      <c r="BC1554" s="32"/>
      <c r="BD1554" s="32"/>
      <c r="BE1554" s="32"/>
      <c r="BF1554" s="32"/>
      <c r="BG1554" s="32"/>
      <c r="BH1554" s="32"/>
      <c r="BI1554" s="32"/>
      <c r="BJ1554" s="32"/>
      <c r="BK1554" s="32"/>
      <c r="BL1554" s="32"/>
      <c r="BM1554" s="32"/>
      <c r="BN1554" s="32"/>
      <c r="BO1554" s="32"/>
      <c r="BP1554" s="32"/>
      <c r="BQ1554" s="32"/>
      <c r="BR1554" s="32"/>
      <c r="BS1554" s="32"/>
      <c r="BT1554" s="32"/>
      <c r="BU1554" s="32"/>
      <c r="BV1554" s="32"/>
      <c r="BW1554" s="32"/>
      <c r="BX1554" s="32"/>
      <c r="BY1554" s="32"/>
      <c r="BZ1554" s="32"/>
      <c r="CA1554" s="32"/>
      <c r="CB1554" s="32"/>
      <c r="CC1554" s="32"/>
      <c r="CD1554" s="32"/>
      <c r="CE1554" s="32"/>
      <c r="CF1554" s="32"/>
      <c r="CG1554" s="32"/>
      <c r="CH1554" s="32"/>
      <c r="CI1554" s="32"/>
      <c r="CJ1554" s="32"/>
      <c r="CK1554" s="32"/>
      <c r="CL1554" s="32"/>
      <c r="CM1554" s="32"/>
      <c r="CN1554" s="32"/>
      <c r="CO1554" s="32"/>
      <c r="CP1554" s="32"/>
      <c r="CQ1554" s="32"/>
      <c r="CR1554" s="32"/>
      <c r="CS1554" s="32"/>
      <c r="CT1554" s="32"/>
      <c r="CU1554" s="32"/>
      <c r="CV1554" s="32"/>
      <c r="CW1554" s="32"/>
    </row>
    <row r="1555" spans="15:101" s="26" customFormat="1" x14ac:dyDescent="0.3">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c r="AV1555" s="32"/>
      <c r="AW1555" s="32"/>
      <c r="AX1555" s="32"/>
      <c r="AY1555" s="32"/>
      <c r="AZ1555" s="32"/>
      <c r="BA1555" s="32"/>
      <c r="BB1555" s="32"/>
      <c r="BC1555" s="32"/>
      <c r="BD1555" s="32"/>
      <c r="BE1555" s="32"/>
      <c r="BF1555" s="32"/>
      <c r="BG1555" s="32"/>
      <c r="BH1555" s="32"/>
      <c r="BI1555" s="32"/>
      <c r="BJ1555" s="32"/>
      <c r="BK1555" s="32"/>
      <c r="BL1555" s="32"/>
      <c r="BM1555" s="32"/>
      <c r="BN1555" s="32"/>
      <c r="BO1555" s="32"/>
      <c r="BP1555" s="32"/>
      <c r="BQ1555" s="32"/>
      <c r="BR1555" s="32"/>
      <c r="BS1555" s="32"/>
      <c r="BT1555" s="32"/>
      <c r="BU1555" s="32"/>
      <c r="BV1555" s="32"/>
      <c r="BW1555" s="32"/>
      <c r="BX1555" s="32"/>
      <c r="BY1555" s="32"/>
      <c r="BZ1555" s="32"/>
      <c r="CA1555" s="32"/>
      <c r="CB1555" s="32"/>
      <c r="CC1555" s="32"/>
      <c r="CD1555" s="32"/>
      <c r="CE1555" s="32"/>
      <c r="CF1555" s="32"/>
      <c r="CG1555" s="32"/>
      <c r="CH1555" s="32"/>
      <c r="CI1555" s="32"/>
      <c r="CJ1555" s="32"/>
      <c r="CK1555" s="32"/>
      <c r="CL1555" s="32"/>
      <c r="CM1555" s="32"/>
      <c r="CN1555" s="32"/>
      <c r="CO1555" s="32"/>
      <c r="CP1555" s="32"/>
      <c r="CQ1555" s="32"/>
      <c r="CR1555" s="32"/>
      <c r="CS1555" s="32"/>
      <c r="CT1555" s="32"/>
      <c r="CU1555" s="32"/>
      <c r="CV1555" s="32"/>
      <c r="CW1555" s="32"/>
    </row>
    <row r="1556" spans="15:101" s="26" customFormat="1" x14ac:dyDescent="0.3">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c r="AV1556" s="32"/>
      <c r="AW1556" s="32"/>
      <c r="AX1556" s="32"/>
      <c r="AY1556" s="32"/>
      <c r="AZ1556" s="32"/>
      <c r="BA1556" s="32"/>
      <c r="BB1556" s="32"/>
      <c r="BC1556" s="32"/>
      <c r="BD1556" s="32"/>
      <c r="BE1556" s="32"/>
      <c r="BF1556" s="32"/>
      <c r="BG1556" s="32"/>
      <c r="BH1556" s="32"/>
      <c r="BI1556" s="32"/>
      <c r="BJ1556" s="32"/>
      <c r="BK1556" s="32"/>
      <c r="BL1556" s="32"/>
      <c r="BM1556" s="32"/>
      <c r="BN1556" s="32"/>
      <c r="BO1556" s="32"/>
      <c r="BP1556" s="32"/>
      <c r="BQ1556" s="32"/>
      <c r="BR1556" s="32"/>
      <c r="BS1556" s="32"/>
      <c r="BT1556" s="32"/>
      <c r="BU1556" s="32"/>
      <c r="BV1556" s="32"/>
      <c r="BW1556" s="32"/>
      <c r="BX1556" s="32"/>
      <c r="BY1556" s="32"/>
      <c r="BZ1556" s="32"/>
      <c r="CA1556" s="32"/>
      <c r="CB1556" s="32"/>
      <c r="CC1556" s="32"/>
      <c r="CD1556" s="32"/>
      <c r="CE1556" s="32"/>
      <c r="CF1556" s="32"/>
      <c r="CG1556" s="32"/>
      <c r="CH1556" s="32"/>
      <c r="CI1556" s="32"/>
      <c r="CJ1556" s="32"/>
      <c r="CK1556" s="32"/>
      <c r="CL1556" s="32"/>
      <c r="CM1556" s="32"/>
      <c r="CN1556" s="32"/>
      <c r="CO1556" s="32"/>
      <c r="CP1556" s="32"/>
      <c r="CQ1556" s="32"/>
      <c r="CR1556" s="32"/>
      <c r="CS1556" s="32"/>
      <c r="CT1556" s="32"/>
      <c r="CU1556" s="32"/>
      <c r="CV1556" s="32"/>
      <c r="CW1556" s="32"/>
    </row>
    <row r="1557" spans="15:101" s="26" customFormat="1" x14ac:dyDescent="0.3">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c r="AV1557" s="32"/>
      <c r="AW1557" s="32"/>
      <c r="AX1557" s="32"/>
      <c r="AY1557" s="32"/>
      <c r="AZ1557" s="32"/>
      <c r="BA1557" s="32"/>
      <c r="BB1557" s="32"/>
      <c r="BC1557" s="32"/>
      <c r="BD1557" s="32"/>
      <c r="BE1557" s="32"/>
      <c r="BF1557" s="32"/>
      <c r="BG1557" s="32"/>
      <c r="BH1557" s="32"/>
      <c r="BI1557" s="32"/>
      <c r="BJ1557" s="32"/>
      <c r="BK1557" s="32"/>
      <c r="BL1557" s="32"/>
      <c r="BM1557" s="32"/>
      <c r="BN1557" s="32"/>
      <c r="BO1557" s="32"/>
      <c r="BP1557" s="32"/>
      <c r="BQ1557" s="32"/>
      <c r="BR1557" s="32"/>
      <c r="BS1557" s="32"/>
      <c r="BT1557" s="32"/>
      <c r="BU1557" s="32"/>
      <c r="BV1557" s="32"/>
      <c r="BW1557" s="32"/>
      <c r="BX1557" s="32"/>
      <c r="BY1557" s="32"/>
      <c r="BZ1557" s="32"/>
      <c r="CA1557" s="32"/>
      <c r="CB1557" s="32"/>
      <c r="CC1557" s="32"/>
      <c r="CD1557" s="32"/>
      <c r="CE1557" s="32"/>
      <c r="CF1557" s="32"/>
      <c r="CG1557" s="32"/>
      <c r="CH1557" s="32"/>
      <c r="CI1557" s="32"/>
      <c r="CJ1557" s="32"/>
      <c r="CK1557" s="32"/>
      <c r="CL1557" s="32"/>
      <c r="CM1557" s="32"/>
      <c r="CN1557" s="32"/>
      <c r="CO1557" s="32"/>
      <c r="CP1557" s="32"/>
      <c r="CQ1557" s="32"/>
      <c r="CR1557" s="32"/>
      <c r="CS1557" s="32"/>
      <c r="CT1557" s="32"/>
      <c r="CU1557" s="32"/>
      <c r="CV1557" s="32"/>
      <c r="CW1557" s="32"/>
    </row>
    <row r="1558" spans="15:101" s="26" customFormat="1" x14ac:dyDescent="0.3">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c r="AV1558" s="32"/>
      <c r="AW1558" s="32"/>
      <c r="AX1558" s="32"/>
      <c r="AY1558" s="32"/>
      <c r="AZ1558" s="32"/>
      <c r="BA1558" s="32"/>
      <c r="BB1558" s="32"/>
      <c r="BC1558" s="32"/>
      <c r="BD1558" s="32"/>
      <c r="BE1558" s="32"/>
      <c r="BF1558" s="32"/>
      <c r="BG1558" s="32"/>
      <c r="BH1558" s="32"/>
      <c r="BI1558" s="32"/>
      <c r="BJ1558" s="32"/>
      <c r="BK1558" s="32"/>
      <c r="BL1558" s="32"/>
      <c r="BM1558" s="32"/>
      <c r="BN1558" s="32"/>
      <c r="BO1558" s="32"/>
      <c r="BP1558" s="32"/>
      <c r="BQ1558" s="32"/>
      <c r="BR1558" s="32"/>
      <c r="BS1558" s="32"/>
      <c r="BT1558" s="32"/>
      <c r="BU1558" s="32"/>
      <c r="BV1558" s="32"/>
      <c r="BW1558" s="32"/>
      <c r="BX1558" s="32"/>
      <c r="BY1558" s="32"/>
      <c r="BZ1558" s="32"/>
      <c r="CA1558" s="32"/>
      <c r="CB1558" s="32"/>
      <c r="CC1558" s="32"/>
      <c r="CD1558" s="32"/>
      <c r="CE1558" s="32"/>
      <c r="CF1558" s="32"/>
      <c r="CG1558" s="32"/>
      <c r="CH1558" s="32"/>
      <c r="CI1558" s="32"/>
      <c r="CJ1558" s="32"/>
      <c r="CK1558" s="32"/>
      <c r="CL1558" s="32"/>
      <c r="CM1558" s="32"/>
      <c r="CN1558" s="32"/>
      <c r="CO1558" s="32"/>
      <c r="CP1558" s="32"/>
      <c r="CQ1558" s="32"/>
      <c r="CR1558" s="32"/>
      <c r="CS1558" s="32"/>
      <c r="CT1558" s="32"/>
      <c r="CU1558" s="32"/>
      <c r="CV1558" s="32"/>
      <c r="CW1558" s="32"/>
    </row>
    <row r="1559" spans="15:101" s="26" customFormat="1" x14ac:dyDescent="0.3">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row>
    <row r="1560" spans="15:101" s="26" customFormat="1" x14ac:dyDescent="0.3">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row>
    <row r="1561" spans="15:101" s="26" customFormat="1" x14ac:dyDescent="0.3">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row>
    <row r="1562" spans="15:101" s="26" customFormat="1" x14ac:dyDescent="0.3">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row>
    <row r="1563" spans="15:101" s="26" customFormat="1" x14ac:dyDescent="0.3">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row>
    <row r="1564" spans="15:101" s="26" customFormat="1" x14ac:dyDescent="0.3">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c r="AV1564" s="32"/>
      <c r="AW1564" s="32"/>
      <c r="AX1564" s="32"/>
      <c r="AY1564" s="32"/>
      <c r="AZ1564" s="32"/>
      <c r="BA1564" s="32"/>
      <c r="BB1564" s="32"/>
      <c r="BC1564" s="32"/>
      <c r="BD1564" s="32"/>
      <c r="BE1564" s="32"/>
      <c r="BF1564" s="32"/>
      <c r="BG1564" s="32"/>
      <c r="BH1564" s="32"/>
      <c r="BI1564" s="32"/>
      <c r="BJ1564" s="32"/>
      <c r="BK1564" s="32"/>
      <c r="BL1564" s="32"/>
      <c r="BM1564" s="32"/>
      <c r="BN1564" s="32"/>
      <c r="BO1564" s="32"/>
      <c r="BP1564" s="32"/>
      <c r="BQ1564" s="32"/>
      <c r="BR1564" s="32"/>
      <c r="BS1564" s="32"/>
      <c r="BT1564" s="32"/>
      <c r="BU1564" s="32"/>
      <c r="BV1564" s="32"/>
      <c r="BW1564" s="32"/>
      <c r="BX1564" s="32"/>
      <c r="BY1564" s="32"/>
      <c r="BZ1564" s="32"/>
      <c r="CA1564" s="32"/>
      <c r="CB1564" s="32"/>
      <c r="CC1564" s="32"/>
      <c r="CD1564" s="32"/>
      <c r="CE1564" s="32"/>
      <c r="CF1564" s="32"/>
      <c r="CG1564" s="32"/>
      <c r="CH1564" s="32"/>
      <c r="CI1564" s="32"/>
      <c r="CJ1564" s="32"/>
      <c r="CK1564" s="32"/>
      <c r="CL1564" s="32"/>
      <c r="CM1564" s="32"/>
      <c r="CN1564" s="32"/>
      <c r="CO1564" s="32"/>
      <c r="CP1564" s="32"/>
      <c r="CQ1564" s="32"/>
      <c r="CR1564" s="32"/>
      <c r="CS1564" s="32"/>
      <c r="CT1564" s="32"/>
      <c r="CU1564" s="32"/>
      <c r="CV1564" s="32"/>
      <c r="CW1564" s="32"/>
    </row>
    <row r="1565" spans="15:101" s="26" customFormat="1" x14ac:dyDescent="0.3">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c r="AV1565" s="32"/>
      <c r="AW1565" s="32"/>
      <c r="AX1565" s="32"/>
      <c r="AY1565" s="32"/>
      <c r="AZ1565" s="32"/>
      <c r="BA1565" s="32"/>
      <c r="BB1565" s="32"/>
      <c r="BC1565" s="32"/>
      <c r="BD1565" s="32"/>
      <c r="BE1565" s="32"/>
      <c r="BF1565" s="32"/>
      <c r="BG1565" s="32"/>
      <c r="BH1565" s="32"/>
      <c r="BI1565" s="32"/>
      <c r="BJ1565" s="32"/>
      <c r="BK1565" s="32"/>
      <c r="BL1565" s="32"/>
      <c r="BM1565" s="32"/>
      <c r="BN1565" s="32"/>
      <c r="BO1565" s="32"/>
      <c r="BP1565" s="32"/>
      <c r="BQ1565" s="32"/>
      <c r="BR1565" s="32"/>
      <c r="BS1565" s="32"/>
      <c r="BT1565" s="32"/>
      <c r="BU1565" s="32"/>
      <c r="BV1565" s="32"/>
      <c r="BW1565" s="32"/>
      <c r="BX1565" s="32"/>
      <c r="BY1565" s="32"/>
      <c r="BZ1565" s="32"/>
      <c r="CA1565" s="32"/>
      <c r="CB1565" s="32"/>
      <c r="CC1565" s="32"/>
      <c r="CD1565" s="32"/>
      <c r="CE1565" s="32"/>
      <c r="CF1565" s="32"/>
      <c r="CG1565" s="32"/>
      <c r="CH1565" s="32"/>
      <c r="CI1565" s="32"/>
      <c r="CJ1565" s="32"/>
      <c r="CK1565" s="32"/>
      <c r="CL1565" s="32"/>
      <c r="CM1565" s="32"/>
      <c r="CN1565" s="32"/>
      <c r="CO1565" s="32"/>
      <c r="CP1565" s="32"/>
      <c r="CQ1565" s="32"/>
      <c r="CR1565" s="32"/>
      <c r="CS1565" s="32"/>
      <c r="CT1565" s="32"/>
      <c r="CU1565" s="32"/>
      <c r="CV1565" s="32"/>
      <c r="CW1565" s="32"/>
    </row>
    <row r="1566" spans="15:101" s="26" customFormat="1" x14ac:dyDescent="0.3">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c r="AV1566" s="32"/>
      <c r="AW1566" s="32"/>
      <c r="AX1566" s="32"/>
      <c r="AY1566" s="32"/>
      <c r="AZ1566" s="32"/>
      <c r="BA1566" s="32"/>
      <c r="BB1566" s="32"/>
      <c r="BC1566" s="32"/>
      <c r="BD1566" s="32"/>
      <c r="BE1566" s="32"/>
      <c r="BF1566" s="32"/>
      <c r="BG1566" s="32"/>
      <c r="BH1566" s="32"/>
      <c r="BI1566" s="32"/>
      <c r="BJ1566" s="32"/>
      <c r="BK1566" s="32"/>
      <c r="BL1566" s="32"/>
      <c r="BM1566" s="32"/>
      <c r="BN1566" s="32"/>
      <c r="BO1566" s="32"/>
      <c r="BP1566" s="32"/>
      <c r="BQ1566" s="32"/>
      <c r="BR1566" s="32"/>
      <c r="BS1566" s="32"/>
      <c r="BT1566" s="32"/>
      <c r="BU1566" s="32"/>
      <c r="BV1566" s="32"/>
      <c r="BW1566" s="32"/>
      <c r="BX1566" s="32"/>
      <c r="BY1566" s="32"/>
      <c r="BZ1566" s="32"/>
      <c r="CA1566" s="32"/>
      <c r="CB1566" s="32"/>
      <c r="CC1566" s="32"/>
      <c r="CD1566" s="32"/>
      <c r="CE1566" s="32"/>
      <c r="CF1566" s="32"/>
      <c r="CG1566" s="32"/>
      <c r="CH1566" s="32"/>
      <c r="CI1566" s="32"/>
      <c r="CJ1566" s="32"/>
      <c r="CK1566" s="32"/>
      <c r="CL1566" s="32"/>
      <c r="CM1566" s="32"/>
      <c r="CN1566" s="32"/>
      <c r="CO1566" s="32"/>
      <c r="CP1566" s="32"/>
      <c r="CQ1566" s="32"/>
      <c r="CR1566" s="32"/>
      <c r="CS1566" s="32"/>
      <c r="CT1566" s="32"/>
      <c r="CU1566" s="32"/>
      <c r="CV1566" s="32"/>
      <c r="CW1566" s="32"/>
    </row>
    <row r="1567" spans="15:101" s="26" customFormat="1" x14ac:dyDescent="0.3">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c r="AV1567" s="32"/>
      <c r="AW1567" s="32"/>
      <c r="AX1567" s="32"/>
      <c r="AY1567" s="32"/>
      <c r="AZ1567" s="32"/>
      <c r="BA1567" s="32"/>
      <c r="BB1567" s="32"/>
      <c r="BC1567" s="32"/>
      <c r="BD1567" s="32"/>
      <c r="BE1567" s="32"/>
      <c r="BF1567" s="32"/>
      <c r="BG1567" s="32"/>
      <c r="BH1567" s="32"/>
      <c r="BI1567" s="32"/>
      <c r="BJ1567" s="32"/>
      <c r="BK1567" s="32"/>
      <c r="BL1567" s="32"/>
      <c r="BM1567" s="32"/>
      <c r="BN1567" s="32"/>
      <c r="BO1567" s="32"/>
      <c r="BP1567" s="32"/>
      <c r="BQ1567" s="32"/>
      <c r="BR1567" s="32"/>
      <c r="BS1567" s="32"/>
      <c r="BT1567" s="32"/>
      <c r="BU1567" s="32"/>
      <c r="BV1567" s="32"/>
      <c r="BW1567" s="32"/>
      <c r="BX1567" s="32"/>
      <c r="BY1567" s="32"/>
      <c r="BZ1567" s="32"/>
      <c r="CA1567" s="32"/>
      <c r="CB1567" s="32"/>
      <c r="CC1567" s="32"/>
      <c r="CD1567" s="32"/>
      <c r="CE1567" s="32"/>
      <c r="CF1567" s="32"/>
      <c r="CG1567" s="32"/>
      <c r="CH1567" s="32"/>
      <c r="CI1567" s="32"/>
      <c r="CJ1567" s="32"/>
      <c r="CK1567" s="32"/>
      <c r="CL1567" s="32"/>
      <c r="CM1567" s="32"/>
      <c r="CN1567" s="32"/>
      <c r="CO1567" s="32"/>
      <c r="CP1567" s="32"/>
      <c r="CQ1567" s="32"/>
      <c r="CR1567" s="32"/>
      <c r="CS1567" s="32"/>
      <c r="CT1567" s="32"/>
      <c r="CU1567" s="32"/>
      <c r="CV1567" s="32"/>
      <c r="CW1567" s="32"/>
    </row>
    <row r="1568" spans="15:101" s="26" customFormat="1" x14ac:dyDescent="0.3">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c r="AV1568" s="32"/>
      <c r="AW1568" s="32"/>
      <c r="AX1568" s="32"/>
      <c r="AY1568" s="32"/>
      <c r="AZ1568" s="32"/>
      <c r="BA1568" s="32"/>
      <c r="BB1568" s="32"/>
      <c r="BC1568" s="32"/>
      <c r="BD1568" s="32"/>
      <c r="BE1568" s="32"/>
      <c r="BF1568" s="32"/>
      <c r="BG1568" s="32"/>
      <c r="BH1568" s="32"/>
      <c r="BI1568" s="32"/>
      <c r="BJ1568" s="32"/>
      <c r="BK1568" s="32"/>
      <c r="BL1568" s="32"/>
      <c r="BM1568" s="32"/>
      <c r="BN1568" s="32"/>
      <c r="BO1568" s="32"/>
      <c r="BP1568" s="32"/>
      <c r="BQ1568" s="32"/>
      <c r="BR1568" s="32"/>
      <c r="BS1568" s="32"/>
      <c r="BT1568" s="32"/>
      <c r="BU1568" s="32"/>
      <c r="BV1568" s="32"/>
      <c r="BW1568" s="32"/>
      <c r="BX1568" s="32"/>
      <c r="BY1568" s="32"/>
      <c r="BZ1568" s="32"/>
      <c r="CA1568" s="32"/>
      <c r="CB1568" s="32"/>
      <c r="CC1568" s="32"/>
      <c r="CD1568" s="32"/>
      <c r="CE1568" s="32"/>
      <c r="CF1568" s="32"/>
      <c r="CG1568" s="32"/>
      <c r="CH1568" s="32"/>
      <c r="CI1568" s="32"/>
      <c r="CJ1568" s="32"/>
      <c r="CK1568" s="32"/>
      <c r="CL1568" s="32"/>
      <c r="CM1568" s="32"/>
      <c r="CN1568" s="32"/>
      <c r="CO1568" s="32"/>
      <c r="CP1568" s="32"/>
      <c r="CQ1568" s="32"/>
      <c r="CR1568" s="32"/>
      <c r="CS1568" s="32"/>
      <c r="CT1568" s="32"/>
      <c r="CU1568" s="32"/>
      <c r="CV1568" s="32"/>
      <c r="CW1568" s="32"/>
    </row>
    <row r="1569" spans="15:101" s="26" customFormat="1" x14ac:dyDescent="0.3">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c r="AV1569" s="32"/>
      <c r="AW1569" s="32"/>
      <c r="AX1569" s="32"/>
      <c r="AY1569" s="32"/>
      <c r="AZ1569" s="32"/>
      <c r="BA1569" s="32"/>
      <c r="BB1569" s="32"/>
      <c r="BC1569" s="32"/>
      <c r="BD1569" s="32"/>
      <c r="BE1569" s="32"/>
      <c r="BF1569" s="32"/>
      <c r="BG1569" s="32"/>
      <c r="BH1569" s="32"/>
      <c r="BI1569" s="32"/>
      <c r="BJ1569" s="32"/>
      <c r="BK1569" s="32"/>
      <c r="BL1569" s="32"/>
      <c r="BM1569" s="32"/>
      <c r="BN1569" s="32"/>
      <c r="BO1569" s="32"/>
      <c r="BP1569" s="32"/>
      <c r="BQ1569" s="32"/>
      <c r="BR1569" s="32"/>
      <c r="BS1569" s="32"/>
      <c r="BT1569" s="32"/>
      <c r="BU1569" s="32"/>
      <c r="BV1569" s="32"/>
      <c r="BW1569" s="32"/>
      <c r="BX1569" s="32"/>
      <c r="BY1569" s="32"/>
      <c r="BZ1569" s="32"/>
      <c r="CA1569" s="32"/>
      <c r="CB1569" s="32"/>
      <c r="CC1569" s="32"/>
      <c r="CD1569" s="32"/>
      <c r="CE1569" s="32"/>
      <c r="CF1569" s="32"/>
      <c r="CG1569" s="32"/>
      <c r="CH1569" s="32"/>
      <c r="CI1569" s="32"/>
      <c r="CJ1569" s="32"/>
      <c r="CK1569" s="32"/>
      <c r="CL1569" s="32"/>
      <c r="CM1569" s="32"/>
      <c r="CN1569" s="32"/>
      <c r="CO1569" s="32"/>
      <c r="CP1569" s="32"/>
      <c r="CQ1569" s="32"/>
      <c r="CR1569" s="32"/>
      <c r="CS1569" s="32"/>
      <c r="CT1569" s="32"/>
      <c r="CU1569" s="32"/>
      <c r="CV1569" s="32"/>
      <c r="CW1569" s="32"/>
    </row>
    <row r="1570" spans="15:101" s="26" customFormat="1" x14ac:dyDescent="0.3">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c r="AV1570" s="32"/>
      <c r="AW1570" s="32"/>
      <c r="AX1570" s="32"/>
      <c r="AY1570" s="32"/>
      <c r="AZ1570" s="32"/>
      <c r="BA1570" s="32"/>
      <c r="BB1570" s="32"/>
      <c r="BC1570" s="32"/>
      <c r="BD1570" s="32"/>
      <c r="BE1570" s="32"/>
      <c r="BF1570" s="32"/>
      <c r="BG1570" s="32"/>
      <c r="BH1570" s="32"/>
      <c r="BI1570" s="32"/>
      <c r="BJ1570" s="32"/>
      <c r="BK1570" s="32"/>
      <c r="BL1570" s="32"/>
      <c r="BM1570" s="32"/>
      <c r="BN1570" s="32"/>
      <c r="BO1570" s="32"/>
      <c r="BP1570" s="32"/>
      <c r="BQ1570" s="32"/>
      <c r="BR1570" s="32"/>
      <c r="BS1570" s="32"/>
      <c r="BT1570" s="32"/>
      <c r="BU1570" s="32"/>
      <c r="BV1570" s="32"/>
      <c r="BW1570" s="32"/>
      <c r="BX1570" s="32"/>
      <c r="BY1570" s="32"/>
      <c r="BZ1570" s="32"/>
      <c r="CA1570" s="32"/>
      <c r="CB1570" s="32"/>
      <c r="CC1570" s="32"/>
      <c r="CD1570" s="32"/>
      <c r="CE1570" s="32"/>
      <c r="CF1570" s="32"/>
      <c r="CG1570" s="32"/>
      <c r="CH1570" s="32"/>
      <c r="CI1570" s="32"/>
      <c r="CJ1570" s="32"/>
      <c r="CK1570" s="32"/>
      <c r="CL1570" s="32"/>
      <c r="CM1570" s="32"/>
      <c r="CN1570" s="32"/>
      <c r="CO1570" s="32"/>
      <c r="CP1570" s="32"/>
      <c r="CQ1570" s="32"/>
      <c r="CR1570" s="32"/>
      <c r="CS1570" s="32"/>
      <c r="CT1570" s="32"/>
      <c r="CU1570" s="32"/>
      <c r="CV1570" s="32"/>
      <c r="CW1570" s="32"/>
    </row>
    <row r="1571" spans="15:101" s="26" customFormat="1" x14ac:dyDescent="0.3">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c r="BP1571" s="32"/>
      <c r="BQ1571" s="32"/>
      <c r="BR1571" s="32"/>
      <c r="BS1571" s="32"/>
      <c r="BT1571" s="32"/>
      <c r="BU1571" s="32"/>
      <c r="BV1571" s="32"/>
      <c r="BW1571" s="32"/>
      <c r="BX1571" s="32"/>
      <c r="BY1571" s="32"/>
      <c r="BZ1571" s="32"/>
      <c r="CA1571" s="32"/>
      <c r="CB1571" s="32"/>
      <c r="CC1571" s="32"/>
      <c r="CD1571" s="32"/>
      <c r="CE1571" s="32"/>
      <c r="CF1571" s="32"/>
      <c r="CG1571" s="32"/>
      <c r="CH1571" s="32"/>
      <c r="CI1571" s="32"/>
      <c r="CJ1571" s="32"/>
      <c r="CK1571" s="32"/>
      <c r="CL1571" s="32"/>
      <c r="CM1571" s="32"/>
      <c r="CN1571" s="32"/>
      <c r="CO1571" s="32"/>
      <c r="CP1571" s="32"/>
      <c r="CQ1571" s="32"/>
      <c r="CR1571" s="32"/>
      <c r="CS1571" s="32"/>
      <c r="CT1571" s="32"/>
      <c r="CU1571" s="32"/>
      <c r="CV1571" s="32"/>
      <c r="CW1571" s="32"/>
    </row>
    <row r="1572" spans="15:101" s="26" customFormat="1" x14ac:dyDescent="0.3">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c r="AV1572" s="32"/>
      <c r="AW1572" s="32"/>
      <c r="AX1572" s="32"/>
      <c r="AY1572" s="32"/>
      <c r="AZ1572" s="32"/>
      <c r="BA1572" s="32"/>
      <c r="BB1572" s="32"/>
      <c r="BC1572" s="32"/>
      <c r="BD1572" s="32"/>
      <c r="BE1572" s="32"/>
      <c r="BF1572" s="32"/>
      <c r="BG1572" s="32"/>
      <c r="BH1572" s="32"/>
      <c r="BI1572" s="32"/>
      <c r="BJ1572" s="32"/>
      <c r="BK1572" s="32"/>
      <c r="BL1572" s="32"/>
      <c r="BM1572" s="32"/>
      <c r="BN1572" s="32"/>
      <c r="BO1572" s="32"/>
      <c r="BP1572" s="32"/>
      <c r="BQ1572" s="32"/>
      <c r="BR1572" s="32"/>
      <c r="BS1572" s="32"/>
      <c r="BT1572" s="32"/>
      <c r="BU1572" s="32"/>
      <c r="BV1572" s="32"/>
      <c r="BW1572" s="32"/>
      <c r="BX1572" s="32"/>
      <c r="BY1572" s="32"/>
      <c r="BZ1572" s="32"/>
      <c r="CA1572" s="32"/>
      <c r="CB1572" s="32"/>
      <c r="CC1572" s="32"/>
      <c r="CD1572" s="32"/>
      <c r="CE1572" s="32"/>
      <c r="CF1572" s="32"/>
      <c r="CG1572" s="32"/>
      <c r="CH1572" s="32"/>
      <c r="CI1572" s="32"/>
      <c r="CJ1572" s="32"/>
      <c r="CK1572" s="32"/>
      <c r="CL1572" s="32"/>
      <c r="CM1572" s="32"/>
      <c r="CN1572" s="32"/>
      <c r="CO1572" s="32"/>
      <c r="CP1572" s="32"/>
      <c r="CQ1572" s="32"/>
      <c r="CR1572" s="32"/>
      <c r="CS1572" s="32"/>
      <c r="CT1572" s="32"/>
      <c r="CU1572" s="32"/>
      <c r="CV1572" s="32"/>
      <c r="CW1572" s="32"/>
    </row>
    <row r="1573" spans="15:101" s="26" customFormat="1" x14ac:dyDescent="0.3">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c r="AV1573" s="32"/>
      <c r="AW1573" s="32"/>
      <c r="AX1573" s="32"/>
      <c r="AY1573" s="32"/>
      <c r="AZ1573" s="32"/>
      <c r="BA1573" s="32"/>
      <c r="BB1573" s="32"/>
      <c r="BC1573" s="32"/>
      <c r="BD1573" s="32"/>
      <c r="BE1573" s="32"/>
      <c r="BF1573" s="32"/>
      <c r="BG1573" s="32"/>
      <c r="BH1573" s="32"/>
      <c r="BI1573" s="32"/>
      <c r="BJ1573" s="32"/>
      <c r="BK1573" s="32"/>
      <c r="BL1573" s="32"/>
      <c r="BM1573" s="32"/>
      <c r="BN1573" s="32"/>
      <c r="BO1573" s="32"/>
      <c r="BP1573" s="32"/>
      <c r="BQ1573" s="32"/>
      <c r="BR1573" s="32"/>
      <c r="BS1573" s="32"/>
      <c r="BT1573" s="32"/>
      <c r="BU1573" s="32"/>
      <c r="BV1573" s="32"/>
      <c r="BW1573" s="32"/>
      <c r="BX1573" s="32"/>
      <c r="BY1573" s="32"/>
      <c r="BZ1573" s="32"/>
      <c r="CA1573" s="32"/>
      <c r="CB1573" s="32"/>
      <c r="CC1573" s="32"/>
      <c r="CD1573" s="32"/>
      <c r="CE1573" s="32"/>
      <c r="CF1573" s="32"/>
      <c r="CG1573" s="32"/>
      <c r="CH1573" s="32"/>
      <c r="CI1573" s="32"/>
      <c r="CJ1573" s="32"/>
      <c r="CK1573" s="32"/>
      <c r="CL1573" s="32"/>
      <c r="CM1573" s="32"/>
      <c r="CN1573" s="32"/>
      <c r="CO1573" s="32"/>
      <c r="CP1573" s="32"/>
      <c r="CQ1573" s="32"/>
      <c r="CR1573" s="32"/>
      <c r="CS1573" s="32"/>
      <c r="CT1573" s="32"/>
      <c r="CU1573" s="32"/>
      <c r="CV1573" s="32"/>
      <c r="CW1573" s="32"/>
    </row>
    <row r="1574" spans="15:101" s="26" customFormat="1" x14ac:dyDescent="0.3">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c r="AZ1574" s="32"/>
      <c r="BA1574" s="32"/>
      <c r="BB1574" s="32"/>
      <c r="BC1574" s="32"/>
      <c r="BD1574" s="32"/>
      <c r="BE1574" s="32"/>
      <c r="BF1574" s="32"/>
      <c r="BG1574" s="32"/>
      <c r="BH1574" s="32"/>
      <c r="BI1574" s="32"/>
      <c r="BJ1574" s="32"/>
      <c r="BK1574" s="32"/>
      <c r="BL1574" s="32"/>
      <c r="BM1574" s="32"/>
      <c r="BN1574" s="32"/>
      <c r="BO1574" s="32"/>
      <c r="BP1574" s="32"/>
      <c r="BQ1574" s="32"/>
      <c r="BR1574" s="32"/>
      <c r="BS1574" s="32"/>
      <c r="BT1574" s="32"/>
      <c r="BU1574" s="32"/>
      <c r="BV1574" s="32"/>
      <c r="BW1574" s="32"/>
      <c r="BX1574" s="32"/>
      <c r="BY1574" s="32"/>
      <c r="BZ1574" s="32"/>
      <c r="CA1574" s="32"/>
      <c r="CB1574" s="32"/>
      <c r="CC1574" s="32"/>
      <c r="CD1574" s="32"/>
      <c r="CE1574" s="32"/>
      <c r="CF1574" s="32"/>
      <c r="CG1574" s="32"/>
      <c r="CH1574" s="32"/>
      <c r="CI1574" s="32"/>
      <c r="CJ1574" s="32"/>
      <c r="CK1574" s="32"/>
      <c r="CL1574" s="32"/>
      <c r="CM1574" s="32"/>
      <c r="CN1574" s="32"/>
      <c r="CO1574" s="32"/>
      <c r="CP1574" s="32"/>
      <c r="CQ1574" s="32"/>
      <c r="CR1574" s="32"/>
      <c r="CS1574" s="32"/>
      <c r="CT1574" s="32"/>
      <c r="CU1574" s="32"/>
      <c r="CV1574" s="32"/>
      <c r="CW1574" s="32"/>
    </row>
    <row r="1575" spans="15:101" s="26" customFormat="1" x14ac:dyDescent="0.3">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c r="AZ1575" s="32"/>
      <c r="BA1575" s="32"/>
      <c r="BB1575" s="32"/>
      <c r="BC1575" s="32"/>
      <c r="BD1575" s="32"/>
      <c r="BE1575" s="32"/>
      <c r="BF1575" s="32"/>
      <c r="BG1575" s="32"/>
      <c r="BH1575" s="32"/>
      <c r="BI1575" s="32"/>
      <c r="BJ1575" s="32"/>
      <c r="BK1575" s="32"/>
      <c r="BL1575" s="32"/>
      <c r="BM1575" s="32"/>
      <c r="BN1575" s="32"/>
      <c r="BO1575" s="32"/>
      <c r="BP1575" s="32"/>
      <c r="BQ1575" s="32"/>
      <c r="BR1575" s="32"/>
      <c r="BS1575" s="32"/>
      <c r="BT1575" s="32"/>
      <c r="BU1575" s="32"/>
      <c r="BV1575" s="32"/>
      <c r="BW1575" s="32"/>
      <c r="BX1575" s="32"/>
      <c r="BY1575" s="32"/>
      <c r="BZ1575" s="32"/>
      <c r="CA1575" s="32"/>
      <c r="CB1575" s="32"/>
      <c r="CC1575" s="32"/>
      <c r="CD1575" s="32"/>
      <c r="CE1575" s="32"/>
      <c r="CF1575" s="32"/>
      <c r="CG1575" s="32"/>
      <c r="CH1575" s="32"/>
      <c r="CI1575" s="32"/>
      <c r="CJ1575" s="32"/>
      <c r="CK1575" s="32"/>
      <c r="CL1575" s="32"/>
      <c r="CM1575" s="32"/>
      <c r="CN1575" s="32"/>
      <c r="CO1575" s="32"/>
      <c r="CP1575" s="32"/>
      <c r="CQ1575" s="32"/>
      <c r="CR1575" s="32"/>
      <c r="CS1575" s="32"/>
      <c r="CT1575" s="32"/>
      <c r="CU1575" s="32"/>
      <c r="CV1575" s="32"/>
      <c r="CW1575" s="32"/>
    </row>
    <row r="1576" spans="15:101" s="26" customFormat="1" x14ac:dyDescent="0.3">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c r="AZ1576" s="32"/>
      <c r="BA1576" s="32"/>
      <c r="BB1576" s="32"/>
      <c r="BC1576" s="32"/>
      <c r="BD1576" s="32"/>
      <c r="BE1576" s="32"/>
      <c r="BF1576" s="32"/>
      <c r="BG1576" s="32"/>
      <c r="BH1576" s="32"/>
      <c r="BI1576" s="32"/>
      <c r="BJ1576" s="32"/>
      <c r="BK1576" s="32"/>
      <c r="BL1576" s="32"/>
      <c r="BM1576" s="32"/>
      <c r="BN1576" s="32"/>
      <c r="BO1576" s="32"/>
      <c r="BP1576" s="32"/>
      <c r="BQ1576" s="32"/>
      <c r="BR1576" s="32"/>
      <c r="BS1576" s="32"/>
      <c r="BT1576" s="32"/>
      <c r="BU1576" s="32"/>
      <c r="BV1576" s="32"/>
      <c r="BW1576" s="32"/>
      <c r="BX1576" s="32"/>
      <c r="BY1576" s="32"/>
      <c r="BZ1576" s="32"/>
      <c r="CA1576" s="32"/>
      <c r="CB1576" s="32"/>
      <c r="CC1576" s="32"/>
      <c r="CD1576" s="32"/>
      <c r="CE1576" s="32"/>
      <c r="CF1576" s="32"/>
      <c r="CG1576" s="32"/>
      <c r="CH1576" s="32"/>
      <c r="CI1576" s="32"/>
      <c r="CJ1576" s="32"/>
      <c r="CK1576" s="32"/>
      <c r="CL1576" s="32"/>
      <c r="CM1576" s="32"/>
      <c r="CN1576" s="32"/>
      <c r="CO1576" s="32"/>
      <c r="CP1576" s="32"/>
      <c r="CQ1576" s="32"/>
      <c r="CR1576" s="32"/>
      <c r="CS1576" s="32"/>
      <c r="CT1576" s="32"/>
      <c r="CU1576" s="32"/>
      <c r="CV1576" s="32"/>
      <c r="CW1576" s="32"/>
    </row>
    <row r="1577" spans="15:101" s="26" customFormat="1" x14ac:dyDescent="0.3">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c r="AZ1577" s="32"/>
      <c r="BA1577" s="32"/>
      <c r="BB1577" s="32"/>
      <c r="BC1577" s="32"/>
      <c r="BD1577" s="32"/>
      <c r="BE1577" s="32"/>
      <c r="BF1577" s="32"/>
      <c r="BG1577" s="32"/>
      <c r="BH1577" s="32"/>
      <c r="BI1577" s="32"/>
      <c r="BJ1577" s="32"/>
      <c r="BK1577" s="32"/>
      <c r="BL1577" s="32"/>
      <c r="BM1577" s="32"/>
      <c r="BN1577" s="32"/>
      <c r="BO1577" s="32"/>
      <c r="BP1577" s="32"/>
      <c r="BQ1577" s="32"/>
      <c r="BR1577" s="32"/>
      <c r="BS1577" s="32"/>
      <c r="BT1577" s="32"/>
      <c r="BU1577" s="32"/>
      <c r="BV1577" s="32"/>
      <c r="BW1577" s="32"/>
      <c r="BX1577" s="32"/>
      <c r="BY1577" s="32"/>
      <c r="BZ1577" s="32"/>
      <c r="CA1577" s="32"/>
      <c r="CB1577" s="32"/>
      <c r="CC1577" s="32"/>
      <c r="CD1577" s="32"/>
      <c r="CE1577" s="32"/>
      <c r="CF1577" s="32"/>
      <c r="CG1577" s="32"/>
      <c r="CH1577" s="32"/>
      <c r="CI1577" s="32"/>
      <c r="CJ1577" s="32"/>
      <c r="CK1577" s="32"/>
      <c r="CL1577" s="32"/>
      <c r="CM1577" s="32"/>
      <c r="CN1577" s="32"/>
      <c r="CO1577" s="32"/>
      <c r="CP1577" s="32"/>
      <c r="CQ1577" s="32"/>
      <c r="CR1577" s="32"/>
      <c r="CS1577" s="32"/>
      <c r="CT1577" s="32"/>
      <c r="CU1577" s="32"/>
      <c r="CV1577" s="32"/>
      <c r="CW1577" s="32"/>
    </row>
    <row r="1578" spans="15:101" s="26" customFormat="1" x14ac:dyDescent="0.3">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c r="AV1578" s="32"/>
      <c r="AW1578" s="32"/>
      <c r="AX1578" s="32"/>
      <c r="AY1578" s="32"/>
      <c r="AZ1578" s="32"/>
      <c r="BA1578" s="32"/>
      <c r="BB1578" s="32"/>
      <c r="BC1578" s="32"/>
      <c r="BD1578" s="32"/>
      <c r="BE1578" s="32"/>
      <c r="BF1578" s="32"/>
      <c r="BG1578" s="32"/>
      <c r="BH1578" s="32"/>
      <c r="BI1578" s="32"/>
      <c r="BJ1578" s="32"/>
      <c r="BK1578" s="32"/>
      <c r="BL1578" s="32"/>
      <c r="BM1578" s="32"/>
      <c r="BN1578" s="32"/>
      <c r="BO1578" s="32"/>
      <c r="BP1578" s="32"/>
      <c r="BQ1578" s="32"/>
      <c r="BR1578" s="32"/>
      <c r="BS1578" s="32"/>
      <c r="BT1578" s="32"/>
      <c r="BU1578" s="32"/>
      <c r="BV1578" s="32"/>
      <c r="BW1578" s="32"/>
      <c r="BX1578" s="32"/>
      <c r="BY1578" s="32"/>
      <c r="BZ1578" s="32"/>
      <c r="CA1578" s="32"/>
      <c r="CB1578" s="32"/>
      <c r="CC1578" s="32"/>
      <c r="CD1578" s="32"/>
      <c r="CE1578" s="32"/>
      <c r="CF1578" s="32"/>
      <c r="CG1578" s="32"/>
      <c r="CH1578" s="32"/>
      <c r="CI1578" s="32"/>
      <c r="CJ1578" s="32"/>
      <c r="CK1578" s="32"/>
      <c r="CL1578" s="32"/>
      <c r="CM1578" s="32"/>
      <c r="CN1578" s="32"/>
      <c r="CO1578" s="32"/>
      <c r="CP1578" s="32"/>
      <c r="CQ1578" s="32"/>
      <c r="CR1578" s="32"/>
      <c r="CS1578" s="32"/>
      <c r="CT1578" s="32"/>
      <c r="CU1578" s="32"/>
      <c r="CV1578" s="32"/>
      <c r="CW1578" s="32"/>
    </row>
    <row r="1579" spans="15:101" s="26" customFormat="1" x14ac:dyDescent="0.3">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c r="AV1579" s="32"/>
      <c r="AW1579" s="32"/>
      <c r="AX1579" s="32"/>
      <c r="AY1579" s="32"/>
      <c r="AZ1579" s="32"/>
      <c r="BA1579" s="32"/>
      <c r="BB1579" s="32"/>
      <c r="BC1579" s="32"/>
      <c r="BD1579" s="32"/>
      <c r="BE1579" s="32"/>
      <c r="BF1579" s="32"/>
      <c r="BG1579" s="32"/>
      <c r="BH1579" s="32"/>
      <c r="BI1579" s="32"/>
      <c r="BJ1579" s="32"/>
      <c r="BK1579" s="32"/>
      <c r="BL1579" s="32"/>
      <c r="BM1579" s="32"/>
      <c r="BN1579" s="32"/>
      <c r="BO1579" s="32"/>
      <c r="BP1579" s="32"/>
      <c r="BQ1579" s="32"/>
      <c r="BR1579" s="32"/>
      <c r="BS1579" s="32"/>
      <c r="BT1579" s="32"/>
      <c r="BU1579" s="32"/>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row>
    <row r="1580" spans="15:101" s="26" customFormat="1" x14ac:dyDescent="0.3">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c r="AV1580" s="32"/>
      <c r="AW1580" s="32"/>
      <c r="AX1580" s="32"/>
      <c r="AY1580" s="32"/>
      <c r="AZ1580" s="32"/>
      <c r="BA1580" s="32"/>
      <c r="BB1580" s="32"/>
      <c r="BC1580" s="32"/>
      <c r="BD1580" s="32"/>
      <c r="BE1580" s="32"/>
      <c r="BF1580" s="32"/>
      <c r="BG1580" s="32"/>
      <c r="BH1580" s="32"/>
      <c r="BI1580" s="32"/>
      <c r="BJ1580" s="32"/>
      <c r="BK1580" s="32"/>
      <c r="BL1580" s="32"/>
      <c r="BM1580" s="32"/>
      <c r="BN1580" s="32"/>
      <c r="BO1580" s="32"/>
      <c r="BP1580" s="32"/>
      <c r="BQ1580" s="32"/>
      <c r="BR1580" s="32"/>
      <c r="BS1580" s="32"/>
      <c r="BT1580" s="32"/>
      <c r="BU1580" s="32"/>
      <c r="BV1580" s="32"/>
      <c r="BW1580" s="32"/>
      <c r="BX1580" s="32"/>
      <c r="BY1580" s="32"/>
      <c r="BZ1580" s="32"/>
      <c r="CA1580" s="32"/>
      <c r="CB1580" s="32"/>
      <c r="CC1580" s="32"/>
      <c r="CD1580" s="32"/>
      <c r="CE1580" s="32"/>
      <c r="CF1580" s="32"/>
      <c r="CG1580" s="32"/>
      <c r="CH1580" s="32"/>
      <c r="CI1580" s="32"/>
      <c r="CJ1580" s="32"/>
      <c r="CK1580" s="32"/>
      <c r="CL1580" s="32"/>
      <c r="CM1580" s="32"/>
      <c r="CN1580" s="32"/>
      <c r="CO1580" s="32"/>
      <c r="CP1580" s="32"/>
      <c r="CQ1580" s="32"/>
      <c r="CR1580" s="32"/>
      <c r="CS1580" s="32"/>
      <c r="CT1580" s="32"/>
      <c r="CU1580" s="32"/>
      <c r="CV1580" s="32"/>
      <c r="CW1580" s="32"/>
    </row>
    <row r="1581" spans="15:101" s="26" customFormat="1" x14ac:dyDescent="0.3">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c r="AV1581" s="32"/>
      <c r="AW1581" s="32"/>
      <c r="AX1581" s="32"/>
      <c r="AY1581" s="32"/>
      <c r="AZ1581" s="32"/>
      <c r="BA1581" s="32"/>
      <c r="BB1581" s="32"/>
      <c r="BC1581" s="32"/>
      <c r="BD1581" s="32"/>
      <c r="BE1581" s="32"/>
      <c r="BF1581" s="32"/>
      <c r="BG1581" s="32"/>
      <c r="BH1581" s="32"/>
      <c r="BI1581" s="32"/>
      <c r="BJ1581" s="32"/>
      <c r="BK1581" s="32"/>
      <c r="BL1581" s="32"/>
      <c r="BM1581" s="32"/>
      <c r="BN1581" s="32"/>
      <c r="BO1581" s="32"/>
      <c r="BP1581" s="32"/>
      <c r="BQ1581" s="32"/>
      <c r="BR1581" s="32"/>
      <c r="BS1581" s="32"/>
      <c r="BT1581" s="32"/>
      <c r="BU1581" s="32"/>
      <c r="BV1581" s="32"/>
      <c r="BW1581" s="32"/>
      <c r="BX1581" s="32"/>
      <c r="BY1581" s="32"/>
      <c r="BZ1581" s="32"/>
      <c r="CA1581" s="32"/>
      <c r="CB1581" s="32"/>
      <c r="CC1581" s="32"/>
      <c r="CD1581" s="32"/>
      <c r="CE1581" s="32"/>
      <c r="CF1581" s="32"/>
      <c r="CG1581" s="32"/>
      <c r="CH1581" s="32"/>
      <c r="CI1581" s="32"/>
      <c r="CJ1581" s="32"/>
      <c r="CK1581" s="32"/>
      <c r="CL1581" s="32"/>
      <c r="CM1581" s="32"/>
      <c r="CN1581" s="32"/>
      <c r="CO1581" s="32"/>
      <c r="CP1581" s="32"/>
      <c r="CQ1581" s="32"/>
      <c r="CR1581" s="32"/>
      <c r="CS1581" s="32"/>
      <c r="CT1581" s="32"/>
      <c r="CU1581" s="32"/>
      <c r="CV1581" s="32"/>
      <c r="CW1581" s="32"/>
    </row>
    <row r="1582" spans="15:101" s="26" customFormat="1" x14ac:dyDescent="0.3">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c r="AV1582" s="32"/>
      <c r="AW1582" s="32"/>
      <c r="AX1582" s="32"/>
      <c r="AY1582" s="32"/>
      <c r="AZ1582" s="32"/>
      <c r="BA1582" s="32"/>
      <c r="BB1582" s="32"/>
      <c r="BC1582" s="32"/>
      <c r="BD1582" s="32"/>
      <c r="BE1582" s="32"/>
      <c r="BF1582" s="32"/>
      <c r="BG1582" s="32"/>
      <c r="BH1582" s="32"/>
      <c r="BI1582" s="32"/>
      <c r="BJ1582" s="32"/>
      <c r="BK1582" s="32"/>
      <c r="BL1582" s="32"/>
      <c r="BM1582" s="32"/>
      <c r="BN1582" s="32"/>
      <c r="BO1582" s="32"/>
      <c r="BP1582" s="32"/>
      <c r="BQ1582" s="32"/>
      <c r="BR1582" s="32"/>
      <c r="BS1582" s="32"/>
      <c r="BT1582" s="32"/>
      <c r="BU1582" s="32"/>
      <c r="BV1582" s="32"/>
      <c r="BW1582" s="32"/>
      <c r="BX1582" s="32"/>
      <c r="BY1582" s="32"/>
      <c r="BZ1582" s="32"/>
      <c r="CA1582" s="32"/>
      <c r="CB1582" s="32"/>
      <c r="CC1582" s="32"/>
      <c r="CD1582" s="32"/>
      <c r="CE1582" s="32"/>
      <c r="CF1582" s="32"/>
      <c r="CG1582" s="32"/>
      <c r="CH1582" s="32"/>
      <c r="CI1582" s="32"/>
      <c r="CJ1582" s="32"/>
      <c r="CK1582" s="32"/>
      <c r="CL1582" s="32"/>
      <c r="CM1582" s="32"/>
      <c r="CN1582" s="32"/>
      <c r="CO1582" s="32"/>
      <c r="CP1582" s="32"/>
      <c r="CQ1582" s="32"/>
      <c r="CR1582" s="32"/>
      <c r="CS1582" s="32"/>
      <c r="CT1582" s="32"/>
      <c r="CU1582" s="32"/>
      <c r="CV1582" s="32"/>
      <c r="CW1582" s="32"/>
    </row>
    <row r="1583" spans="15:101" s="26" customFormat="1" x14ac:dyDescent="0.3">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c r="AV1583" s="32"/>
      <c r="AW1583" s="32"/>
      <c r="AX1583" s="32"/>
      <c r="AY1583" s="32"/>
      <c r="AZ1583" s="32"/>
      <c r="BA1583" s="32"/>
      <c r="BB1583" s="32"/>
      <c r="BC1583" s="32"/>
      <c r="BD1583" s="32"/>
      <c r="BE1583" s="32"/>
      <c r="BF1583" s="32"/>
      <c r="BG1583" s="32"/>
      <c r="BH1583" s="32"/>
      <c r="BI1583" s="32"/>
      <c r="BJ1583" s="32"/>
      <c r="BK1583" s="32"/>
      <c r="BL1583" s="32"/>
      <c r="BM1583" s="32"/>
      <c r="BN1583" s="32"/>
      <c r="BO1583" s="32"/>
      <c r="BP1583" s="32"/>
      <c r="BQ1583" s="32"/>
      <c r="BR1583" s="32"/>
      <c r="BS1583" s="32"/>
      <c r="BT1583" s="32"/>
      <c r="BU1583" s="32"/>
      <c r="BV1583" s="32"/>
      <c r="BW1583" s="32"/>
      <c r="BX1583" s="32"/>
      <c r="BY1583" s="32"/>
      <c r="BZ1583" s="32"/>
      <c r="CA1583" s="32"/>
      <c r="CB1583" s="32"/>
      <c r="CC1583" s="32"/>
      <c r="CD1583" s="32"/>
      <c r="CE1583" s="32"/>
      <c r="CF1583" s="32"/>
      <c r="CG1583" s="32"/>
      <c r="CH1583" s="32"/>
      <c r="CI1583" s="32"/>
      <c r="CJ1583" s="32"/>
      <c r="CK1583" s="32"/>
      <c r="CL1583" s="32"/>
      <c r="CM1583" s="32"/>
      <c r="CN1583" s="32"/>
      <c r="CO1583" s="32"/>
      <c r="CP1583" s="32"/>
      <c r="CQ1583" s="32"/>
      <c r="CR1583" s="32"/>
      <c r="CS1583" s="32"/>
      <c r="CT1583" s="32"/>
      <c r="CU1583" s="32"/>
      <c r="CV1583" s="32"/>
      <c r="CW1583" s="32"/>
    </row>
    <row r="1584" spans="15:101" s="26" customFormat="1" x14ac:dyDescent="0.3">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c r="AV1584" s="32"/>
      <c r="AW1584" s="32"/>
      <c r="AX1584" s="32"/>
      <c r="AY1584" s="32"/>
      <c r="AZ1584" s="32"/>
      <c r="BA1584" s="32"/>
      <c r="BB1584" s="32"/>
      <c r="BC1584" s="32"/>
      <c r="BD1584" s="32"/>
      <c r="BE1584" s="32"/>
      <c r="BF1584" s="32"/>
      <c r="BG1584" s="32"/>
      <c r="BH1584" s="32"/>
      <c r="BI1584" s="32"/>
      <c r="BJ1584" s="32"/>
      <c r="BK1584" s="32"/>
      <c r="BL1584" s="32"/>
      <c r="BM1584" s="32"/>
      <c r="BN1584" s="32"/>
      <c r="BO1584" s="32"/>
      <c r="BP1584" s="32"/>
      <c r="BQ1584" s="32"/>
      <c r="BR1584" s="32"/>
      <c r="BS1584" s="32"/>
      <c r="BT1584" s="32"/>
      <c r="BU1584" s="32"/>
      <c r="BV1584" s="32"/>
      <c r="BW1584" s="32"/>
      <c r="BX1584" s="32"/>
      <c r="BY1584" s="32"/>
      <c r="BZ1584" s="32"/>
      <c r="CA1584" s="32"/>
      <c r="CB1584" s="32"/>
      <c r="CC1584" s="32"/>
      <c r="CD1584" s="32"/>
      <c r="CE1584" s="32"/>
      <c r="CF1584" s="32"/>
      <c r="CG1584" s="32"/>
      <c r="CH1584" s="32"/>
      <c r="CI1584" s="32"/>
      <c r="CJ1584" s="32"/>
      <c r="CK1584" s="32"/>
      <c r="CL1584" s="32"/>
      <c r="CM1584" s="32"/>
      <c r="CN1584" s="32"/>
      <c r="CO1584" s="32"/>
      <c r="CP1584" s="32"/>
      <c r="CQ1584" s="32"/>
      <c r="CR1584" s="32"/>
      <c r="CS1584" s="32"/>
      <c r="CT1584" s="32"/>
      <c r="CU1584" s="32"/>
      <c r="CV1584" s="32"/>
      <c r="CW1584" s="32"/>
    </row>
    <row r="1585" spans="15:101" s="26" customFormat="1" x14ac:dyDescent="0.3">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c r="AV1585" s="32"/>
      <c r="AW1585" s="32"/>
      <c r="AX1585" s="32"/>
      <c r="AY1585" s="32"/>
      <c r="AZ1585" s="32"/>
      <c r="BA1585" s="32"/>
      <c r="BB1585" s="32"/>
      <c r="BC1585" s="32"/>
      <c r="BD1585" s="32"/>
      <c r="BE1585" s="32"/>
      <c r="BF1585" s="32"/>
      <c r="BG1585" s="32"/>
      <c r="BH1585" s="32"/>
      <c r="BI1585" s="32"/>
      <c r="BJ1585" s="32"/>
      <c r="BK1585" s="32"/>
      <c r="BL1585" s="32"/>
      <c r="BM1585" s="32"/>
      <c r="BN1585" s="32"/>
      <c r="BO1585" s="32"/>
      <c r="BP1585" s="32"/>
      <c r="BQ1585" s="32"/>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row>
    <row r="1586" spans="15:101" s="26" customFormat="1" x14ac:dyDescent="0.3">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32"/>
      <c r="BB1586" s="32"/>
      <c r="BC1586" s="32"/>
      <c r="BD1586" s="32"/>
      <c r="BE1586" s="32"/>
      <c r="BF1586" s="32"/>
      <c r="BG1586" s="32"/>
      <c r="BH1586" s="32"/>
      <c r="BI1586" s="32"/>
      <c r="BJ1586" s="32"/>
      <c r="BK1586" s="32"/>
      <c r="BL1586" s="32"/>
      <c r="BM1586" s="32"/>
      <c r="BN1586" s="32"/>
      <c r="BO1586" s="32"/>
      <c r="BP1586" s="32"/>
      <c r="BQ1586" s="32"/>
      <c r="BR1586" s="32"/>
      <c r="BS1586" s="32"/>
      <c r="BT1586" s="32"/>
      <c r="BU1586" s="32"/>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row>
    <row r="1587" spans="15:101" s="26" customFormat="1" x14ac:dyDescent="0.3">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32"/>
      <c r="BB1587" s="32"/>
      <c r="BC1587" s="32"/>
      <c r="BD1587" s="32"/>
      <c r="BE1587" s="32"/>
      <c r="BF1587" s="32"/>
      <c r="BG1587" s="32"/>
      <c r="BH1587" s="32"/>
      <c r="BI1587" s="32"/>
      <c r="BJ1587" s="32"/>
      <c r="BK1587" s="32"/>
      <c r="BL1587" s="32"/>
      <c r="BM1587" s="32"/>
      <c r="BN1587" s="32"/>
      <c r="BO1587" s="32"/>
      <c r="BP1587" s="32"/>
      <c r="BQ1587" s="32"/>
      <c r="BR1587" s="32"/>
      <c r="BS1587" s="32"/>
      <c r="BT1587" s="32"/>
      <c r="BU1587" s="32"/>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row>
    <row r="1588" spans="15:101" s="26" customFormat="1" x14ac:dyDescent="0.3">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c r="AV1588" s="32"/>
      <c r="AW1588" s="32"/>
      <c r="AX1588" s="32"/>
      <c r="AY1588" s="32"/>
      <c r="AZ1588" s="32"/>
      <c r="BA1588" s="32"/>
      <c r="BB1588" s="32"/>
      <c r="BC1588" s="32"/>
      <c r="BD1588" s="32"/>
      <c r="BE1588" s="32"/>
      <c r="BF1588" s="32"/>
      <c r="BG1588" s="32"/>
      <c r="BH1588" s="32"/>
      <c r="BI1588" s="32"/>
      <c r="BJ1588" s="32"/>
      <c r="BK1588" s="32"/>
      <c r="BL1588" s="32"/>
      <c r="BM1588" s="32"/>
      <c r="BN1588" s="32"/>
      <c r="BO1588" s="32"/>
      <c r="BP1588" s="32"/>
      <c r="BQ1588" s="32"/>
      <c r="BR1588" s="32"/>
      <c r="BS1588" s="32"/>
      <c r="BT1588" s="32"/>
      <c r="BU1588" s="32"/>
      <c r="BV1588" s="32"/>
      <c r="BW1588" s="32"/>
      <c r="BX1588" s="32"/>
      <c r="BY1588" s="32"/>
      <c r="BZ1588" s="32"/>
      <c r="CA1588" s="32"/>
      <c r="CB1588" s="32"/>
      <c r="CC1588" s="32"/>
      <c r="CD1588" s="32"/>
      <c r="CE1588" s="32"/>
      <c r="CF1588" s="32"/>
      <c r="CG1588" s="32"/>
      <c r="CH1588" s="32"/>
      <c r="CI1588" s="32"/>
      <c r="CJ1588" s="32"/>
      <c r="CK1588" s="32"/>
      <c r="CL1588" s="32"/>
      <c r="CM1588" s="32"/>
      <c r="CN1588" s="32"/>
      <c r="CO1588" s="32"/>
      <c r="CP1588" s="32"/>
      <c r="CQ1588" s="32"/>
      <c r="CR1588" s="32"/>
      <c r="CS1588" s="32"/>
      <c r="CT1588" s="32"/>
      <c r="CU1588" s="32"/>
      <c r="CV1588" s="32"/>
      <c r="CW1588" s="32"/>
    </row>
    <row r="1589" spans="15:101" s="26" customFormat="1" x14ac:dyDescent="0.3">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c r="AV1589" s="32"/>
      <c r="AW1589" s="32"/>
      <c r="AX1589" s="32"/>
      <c r="AY1589" s="32"/>
      <c r="AZ1589" s="32"/>
      <c r="BA1589" s="32"/>
      <c r="BB1589" s="32"/>
      <c r="BC1589" s="32"/>
      <c r="BD1589" s="32"/>
      <c r="BE1589" s="32"/>
      <c r="BF1589" s="32"/>
      <c r="BG1589" s="32"/>
      <c r="BH1589" s="32"/>
      <c r="BI1589" s="32"/>
      <c r="BJ1589" s="32"/>
      <c r="BK1589" s="32"/>
      <c r="BL1589" s="32"/>
      <c r="BM1589" s="32"/>
      <c r="BN1589" s="32"/>
      <c r="BO1589" s="32"/>
      <c r="BP1589" s="32"/>
      <c r="BQ1589" s="32"/>
      <c r="BR1589" s="32"/>
      <c r="BS1589" s="32"/>
      <c r="BT1589" s="32"/>
      <c r="BU1589" s="32"/>
      <c r="BV1589" s="32"/>
      <c r="BW1589" s="32"/>
      <c r="BX1589" s="32"/>
      <c r="BY1589" s="32"/>
      <c r="BZ1589" s="32"/>
      <c r="CA1589" s="32"/>
      <c r="CB1589" s="32"/>
      <c r="CC1589" s="32"/>
      <c r="CD1589" s="32"/>
      <c r="CE1589" s="32"/>
      <c r="CF1589" s="32"/>
      <c r="CG1589" s="32"/>
      <c r="CH1589" s="32"/>
      <c r="CI1589" s="32"/>
      <c r="CJ1589" s="32"/>
      <c r="CK1589" s="32"/>
      <c r="CL1589" s="32"/>
      <c r="CM1589" s="32"/>
      <c r="CN1589" s="32"/>
      <c r="CO1589" s="32"/>
      <c r="CP1589" s="32"/>
      <c r="CQ1589" s="32"/>
      <c r="CR1589" s="32"/>
      <c r="CS1589" s="32"/>
      <c r="CT1589" s="32"/>
      <c r="CU1589" s="32"/>
      <c r="CV1589" s="32"/>
      <c r="CW1589" s="32"/>
    </row>
    <row r="1590" spans="15:101" s="26" customFormat="1" x14ac:dyDescent="0.3">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c r="AV1590" s="32"/>
      <c r="AW1590" s="32"/>
      <c r="AX1590" s="32"/>
      <c r="AY1590" s="32"/>
      <c r="AZ1590" s="32"/>
      <c r="BA1590" s="32"/>
      <c r="BB1590" s="32"/>
      <c r="BC1590" s="32"/>
      <c r="BD1590" s="32"/>
      <c r="BE1590" s="32"/>
      <c r="BF1590" s="32"/>
      <c r="BG1590" s="32"/>
      <c r="BH1590" s="32"/>
      <c r="BI1590" s="32"/>
      <c r="BJ1590" s="32"/>
      <c r="BK1590" s="32"/>
      <c r="BL1590" s="32"/>
      <c r="BM1590" s="32"/>
      <c r="BN1590" s="32"/>
      <c r="BO1590" s="32"/>
      <c r="BP1590" s="32"/>
      <c r="BQ1590" s="32"/>
      <c r="BR1590" s="32"/>
      <c r="BS1590" s="32"/>
      <c r="BT1590" s="32"/>
      <c r="BU1590" s="32"/>
      <c r="BV1590" s="32"/>
      <c r="BW1590" s="32"/>
      <c r="BX1590" s="32"/>
      <c r="BY1590" s="32"/>
      <c r="BZ1590" s="32"/>
      <c r="CA1590" s="32"/>
      <c r="CB1590" s="32"/>
      <c r="CC1590" s="32"/>
      <c r="CD1590" s="32"/>
      <c r="CE1590" s="32"/>
      <c r="CF1590" s="32"/>
      <c r="CG1590" s="32"/>
      <c r="CH1590" s="32"/>
      <c r="CI1590" s="32"/>
      <c r="CJ1590" s="32"/>
      <c r="CK1590" s="32"/>
      <c r="CL1590" s="32"/>
      <c r="CM1590" s="32"/>
      <c r="CN1590" s="32"/>
      <c r="CO1590" s="32"/>
      <c r="CP1590" s="32"/>
      <c r="CQ1590" s="32"/>
      <c r="CR1590" s="32"/>
      <c r="CS1590" s="32"/>
      <c r="CT1590" s="32"/>
      <c r="CU1590" s="32"/>
      <c r="CV1590" s="32"/>
      <c r="CW1590" s="32"/>
    </row>
    <row r="1591" spans="15:101" s="26" customFormat="1" x14ac:dyDescent="0.3">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c r="AV1591" s="32"/>
      <c r="AW1591" s="32"/>
      <c r="AX1591" s="32"/>
      <c r="AY1591" s="32"/>
      <c r="AZ1591" s="32"/>
      <c r="BA1591" s="32"/>
      <c r="BB1591" s="32"/>
      <c r="BC1591" s="32"/>
      <c r="BD1591" s="32"/>
      <c r="BE1591" s="32"/>
      <c r="BF1591" s="32"/>
      <c r="BG1591" s="32"/>
      <c r="BH1591" s="32"/>
      <c r="BI1591" s="32"/>
      <c r="BJ1591" s="32"/>
      <c r="BK1591" s="32"/>
      <c r="BL1591" s="32"/>
      <c r="BM1591" s="32"/>
      <c r="BN1591" s="32"/>
      <c r="BO1591" s="32"/>
      <c r="BP1591" s="32"/>
      <c r="BQ1591" s="32"/>
      <c r="BR1591" s="32"/>
      <c r="BS1591" s="32"/>
      <c r="BT1591" s="32"/>
      <c r="BU1591" s="32"/>
      <c r="BV1591" s="32"/>
      <c r="BW1591" s="32"/>
      <c r="BX1591" s="32"/>
      <c r="BY1591" s="32"/>
      <c r="BZ1591" s="32"/>
      <c r="CA1591" s="32"/>
      <c r="CB1591" s="32"/>
      <c r="CC1591" s="32"/>
      <c r="CD1591" s="32"/>
      <c r="CE1591" s="32"/>
      <c r="CF1591" s="32"/>
      <c r="CG1591" s="32"/>
      <c r="CH1591" s="32"/>
      <c r="CI1591" s="32"/>
      <c r="CJ1591" s="32"/>
      <c r="CK1591" s="32"/>
      <c r="CL1591" s="32"/>
      <c r="CM1591" s="32"/>
      <c r="CN1591" s="32"/>
      <c r="CO1591" s="32"/>
      <c r="CP1591" s="32"/>
      <c r="CQ1591" s="32"/>
      <c r="CR1591" s="32"/>
      <c r="CS1591" s="32"/>
      <c r="CT1591" s="32"/>
      <c r="CU1591" s="32"/>
      <c r="CV1591" s="32"/>
      <c r="CW1591" s="32"/>
    </row>
    <row r="1592" spans="15:101" s="26" customFormat="1" x14ac:dyDescent="0.3">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c r="AV1592" s="32"/>
      <c r="AW1592" s="32"/>
      <c r="AX1592" s="32"/>
      <c r="AY1592" s="32"/>
      <c r="AZ1592" s="32"/>
      <c r="BA1592" s="32"/>
      <c r="BB1592" s="32"/>
      <c r="BC1592" s="32"/>
      <c r="BD1592" s="32"/>
      <c r="BE1592" s="32"/>
      <c r="BF1592" s="32"/>
      <c r="BG1592" s="32"/>
      <c r="BH1592" s="32"/>
      <c r="BI1592" s="32"/>
      <c r="BJ1592" s="32"/>
      <c r="BK1592" s="32"/>
      <c r="BL1592" s="32"/>
      <c r="BM1592" s="32"/>
      <c r="BN1592" s="32"/>
      <c r="BO1592" s="32"/>
      <c r="BP1592" s="32"/>
      <c r="BQ1592" s="32"/>
      <c r="BR1592" s="32"/>
      <c r="BS1592" s="32"/>
      <c r="BT1592" s="32"/>
      <c r="BU1592" s="32"/>
      <c r="BV1592" s="32"/>
      <c r="BW1592" s="32"/>
      <c r="BX1592" s="32"/>
      <c r="BY1592" s="32"/>
      <c r="BZ1592" s="32"/>
      <c r="CA1592" s="32"/>
      <c r="CB1592" s="32"/>
      <c r="CC1592" s="32"/>
      <c r="CD1592" s="32"/>
      <c r="CE1592" s="32"/>
      <c r="CF1592" s="32"/>
      <c r="CG1592" s="32"/>
      <c r="CH1592" s="32"/>
      <c r="CI1592" s="32"/>
      <c r="CJ1592" s="32"/>
      <c r="CK1592" s="32"/>
      <c r="CL1592" s="32"/>
      <c r="CM1592" s="32"/>
      <c r="CN1592" s="32"/>
      <c r="CO1592" s="32"/>
      <c r="CP1592" s="32"/>
      <c r="CQ1592" s="32"/>
      <c r="CR1592" s="32"/>
      <c r="CS1592" s="32"/>
      <c r="CT1592" s="32"/>
      <c r="CU1592" s="32"/>
      <c r="CV1592" s="32"/>
      <c r="CW1592" s="32"/>
    </row>
    <row r="1593" spans="15:101" s="26" customFormat="1" x14ac:dyDescent="0.3">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c r="AV1593" s="32"/>
      <c r="AW1593" s="32"/>
      <c r="AX1593" s="32"/>
      <c r="AY1593" s="32"/>
      <c r="AZ1593" s="32"/>
      <c r="BA1593" s="32"/>
      <c r="BB1593" s="32"/>
      <c r="BC1593" s="32"/>
      <c r="BD1593" s="32"/>
      <c r="BE1593" s="32"/>
      <c r="BF1593" s="32"/>
      <c r="BG1593" s="32"/>
      <c r="BH1593" s="32"/>
      <c r="BI1593" s="32"/>
      <c r="BJ1593" s="32"/>
      <c r="BK1593" s="32"/>
      <c r="BL1593" s="32"/>
      <c r="BM1593" s="32"/>
      <c r="BN1593" s="32"/>
      <c r="BO1593" s="32"/>
      <c r="BP1593" s="32"/>
      <c r="BQ1593" s="32"/>
      <c r="BR1593" s="32"/>
      <c r="BS1593" s="32"/>
      <c r="BT1593" s="32"/>
      <c r="BU1593" s="32"/>
      <c r="BV1593" s="32"/>
      <c r="BW1593" s="32"/>
      <c r="BX1593" s="32"/>
      <c r="BY1593" s="32"/>
      <c r="BZ1593" s="32"/>
      <c r="CA1593" s="32"/>
      <c r="CB1593" s="32"/>
      <c r="CC1593" s="32"/>
      <c r="CD1593" s="32"/>
      <c r="CE1593" s="32"/>
      <c r="CF1593" s="32"/>
      <c r="CG1593" s="32"/>
      <c r="CH1593" s="32"/>
      <c r="CI1593" s="32"/>
      <c r="CJ1593" s="32"/>
      <c r="CK1593" s="32"/>
      <c r="CL1593" s="32"/>
      <c r="CM1593" s="32"/>
      <c r="CN1593" s="32"/>
      <c r="CO1593" s="32"/>
      <c r="CP1593" s="32"/>
      <c r="CQ1593" s="32"/>
      <c r="CR1593" s="32"/>
      <c r="CS1593" s="32"/>
      <c r="CT1593" s="32"/>
      <c r="CU1593" s="32"/>
      <c r="CV1593" s="32"/>
      <c r="CW1593" s="32"/>
    </row>
    <row r="1594" spans="15:101" s="26" customFormat="1" x14ac:dyDescent="0.3">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c r="AV1594" s="32"/>
      <c r="AW1594" s="32"/>
      <c r="AX1594" s="32"/>
      <c r="AY1594" s="32"/>
      <c r="AZ1594" s="32"/>
      <c r="BA1594" s="32"/>
      <c r="BB1594" s="32"/>
      <c r="BC1594" s="32"/>
      <c r="BD1594" s="32"/>
      <c r="BE1594" s="32"/>
      <c r="BF1594" s="32"/>
      <c r="BG1594" s="32"/>
      <c r="BH1594" s="32"/>
      <c r="BI1594" s="32"/>
      <c r="BJ1594" s="32"/>
      <c r="BK1594" s="32"/>
      <c r="BL1594" s="32"/>
      <c r="BM1594" s="32"/>
      <c r="BN1594" s="32"/>
      <c r="BO1594" s="32"/>
      <c r="BP1594" s="32"/>
      <c r="BQ1594" s="32"/>
      <c r="BR1594" s="32"/>
      <c r="BS1594" s="32"/>
      <c r="BT1594" s="32"/>
      <c r="BU1594" s="32"/>
      <c r="BV1594" s="32"/>
      <c r="BW1594" s="32"/>
      <c r="BX1594" s="32"/>
      <c r="BY1594" s="32"/>
      <c r="BZ1594" s="32"/>
      <c r="CA1594" s="32"/>
      <c r="CB1594" s="32"/>
      <c r="CC1594" s="32"/>
      <c r="CD1594" s="32"/>
      <c r="CE1594" s="32"/>
      <c r="CF1594" s="32"/>
      <c r="CG1594" s="32"/>
      <c r="CH1594" s="32"/>
      <c r="CI1594" s="32"/>
      <c r="CJ1594" s="32"/>
      <c r="CK1594" s="32"/>
      <c r="CL1594" s="32"/>
      <c r="CM1594" s="32"/>
      <c r="CN1594" s="32"/>
      <c r="CO1594" s="32"/>
      <c r="CP1594" s="32"/>
      <c r="CQ1594" s="32"/>
      <c r="CR1594" s="32"/>
      <c r="CS1594" s="32"/>
      <c r="CT1594" s="32"/>
      <c r="CU1594" s="32"/>
      <c r="CV1594" s="32"/>
      <c r="CW1594" s="32"/>
    </row>
    <row r="1595" spans="15:101" s="26" customFormat="1" x14ac:dyDescent="0.3">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c r="AV1595" s="32"/>
      <c r="AW1595" s="32"/>
      <c r="AX1595" s="32"/>
      <c r="AY1595" s="32"/>
      <c r="AZ1595" s="32"/>
      <c r="BA1595" s="32"/>
      <c r="BB1595" s="32"/>
      <c r="BC1595" s="32"/>
      <c r="BD1595" s="32"/>
      <c r="BE1595" s="32"/>
      <c r="BF1595" s="32"/>
      <c r="BG1595" s="32"/>
      <c r="BH1595" s="32"/>
      <c r="BI1595" s="32"/>
      <c r="BJ1595" s="32"/>
      <c r="BK1595" s="32"/>
      <c r="BL1595" s="32"/>
      <c r="BM1595" s="32"/>
      <c r="BN1595" s="32"/>
      <c r="BO1595" s="32"/>
      <c r="BP1595" s="32"/>
      <c r="BQ1595" s="32"/>
      <c r="BR1595" s="32"/>
      <c r="BS1595" s="32"/>
      <c r="BT1595" s="32"/>
      <c r="BU1595" s="32"/>
      <c r="BV1595" s="32"/>
      <c r="BW1595" s="32"/>
      <c r="BX1595" s="32"/>
      <c r="BY1595" s="32"/>
      <c r="BZ1595" s="32"/>
      <c r="CA1595" s="32"/>
      <c r="CB1595" s="32"/>
      <c r="CC1595" s="32"/>
      <c r="CD1595" s="32"/>
      <c r="CE1595" s="32"/>
      <c r="CF1595" s="32"/>
      <c r="CG1595" s="32"/>
      <c r="CH1595" s="32"/>
      <c r="CI1595" s="32"/>
      <c r="CJ1595" s="32"/>
      <c r="CK1595" s="32"/>
      <c r="CL1595" s="32"/>
      <c r="CM1595" s="32"/>
      <c r="CN1595" s="32"/>
      <c r="CO1595" s="32"/>
      <c r="CP1595" s="32"/>
      <c r="CQ1595" s="32"/>
      <c r="CR1595" s="32"/>
      <c r="CS1595" s="32"/>
      <c r="CT1595" s="32"/>
      <c r="CU1595" s="32"/>
      <c r="CV1595" s="32"/>
      <c r="CW1595" s="32"/>
    </row>
    <row r="1596" spans="15:101" s="26" customFormat="1" x14ac:dyDescent="0.3">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c r="AV1596" s="32"/>
      <c r="AW1596" s="32"/>
      <c r="AX1596" s="32"/>
      <c r="AY1596" s="32"/>
      <c r="AZ1596" s="32"/>
      <c r="BA1596" s="32"/>
      <c r="BB1596" s="32"/>
      <c r="BC1596" s="32"/>
      <c r="BD1596" s="32"/>
      <c r="BE1596" s="32"/>
      <c r="BF1596" s="32"/>
      <c r="BG1596" s="32"/>
      <c r="BH1596" s="32"/>
      <c r="BI1596" s="32"/>
      <c r="BJ1596" s="32"/>
      <c r="BK1596" s="32"/>
      <c r="BL1596" s="32"/>
      <c r="BM1596" s="32"/>
      <c r="BN1596" s="32"/>
      <c r="BO1596" s="32"/>
      <c r="BP1596" s="32"/>
      <c r="BQ1596" s="32"/>
      <c r="BR1596" s="32"/>
      <c r="BS1596" s="32"/>
      <c r="BT1596" s="32"/>
      <c r="BU1596" s="32"/>
      <c r="BV1596" s="32"/>
      <c r="BW1596" s="32"/>
      <c r="BX1596" s="32"/>
      <c r="BY1596" s="32"/>
      <c r="BZ1596" s="32"/>
      <c r="CA1596" s="32"/>
      <c r="CB1596" s="32"/>
      <c r="CC1596" s="32"/>
      <c r="CD1596" s="32"/>
      <c r="CE1596" s="32"/>
      <c r="CF1596" s="32"/>
      <c r="CG1596" s="32"/>
      <c r="CH1596" s="32"/>
      <c r="CI1596" s="32"/>
      <c r="CJ1596" s="32"/>
      <c r="CK1596" s="32"/>
      <c r="CL1596" s="32"/>
      <c r="CM1596" s="32"/>
      <c r="CN1596" s="32"/>
      <c r="CO1596" s="32"/>
      <c r="CP1596" s="32"/>
      <c r="CQ1596" s="32"/>
      <c r="CR1596" s="32"/>
      <c r="CS1596" s="32"/>
      <c r="CT1596" s="32"/>
      <c r="CU1596" s="32"/>
      <c r="CV1596" s="32"/>
      <c r="CW1596" s="32"/>
    </row>
    <row r="1597" spans="15:101" s="26" customFormat="1" x14ac:dyDescent="0.3">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c r="AV1597" s="32"/>
      <c r="AW1597" s="32"/>
      <c r="AX1597" s="32"/>
      <c r="AY1597" s="32"/>
      <c r="AZ1597" s="32"/>
      <c r="BA1597" s="32"/>
      <c r="BB1597" s="32"/>
      <c r="BC1597" s="32"/>
      <c r="BD1597" s="32"/>
      <c r="BE1597" s="32"/>
      <c r="BF1597" s="32"/>
      <c r="BG1597" s="32"/>
      <c r="BH1597" s="32"/>
      <c r="BI1597" s="32"/>
      <c r="BJ1597" s="32"/>
      <c r="BK1597" s="32"/>
      <c r="BL1597" s="32"/>
      <c r="BM1597" s="32"/>
      <c r="BN1597" s="32"/>
      <c r="BO1597" s="32"/>
      <c r="BP1597" s="32"/>
      <c r="BQ1597" s="32"/>
      <c r="BR1597" s="32"/>
      <c r="BS1597" s="32"/>
      <c r="BT1597" s="32"/>
      <c r="BU1597" s="32"/>
      <c r="BV1597" s="32"/>
      <c r="BW1597" s="32"/>
      <c r="BX1597" s="32"/>
      <c r="BY1597" s="32"/>
      <c r="BZ1597" s="32"/>
      <c r="CA1597" s="32"/>
      <c r="CB1597" s="32"/>
      <c r="CC1597" s="32"/>
      <c r="CD1597" s="32"/>
      <c r="CE1597" s="32"/>
      <c r="CF1597" s="32"/>
      <c r="CG1597" s="32"/>
      <c r="CH1597" s="32"/>
      <c r="CI1597" s="32"/>
      <c r="CJ1597" s="32"/>
      <c r="CK1597" s="32"/>
      <c r="CL1597" s="32"/>
      <c r="CM1597" s="32"/>
      <c r="CN1597" s="32"/>
      <c r="CO1597" s="32"/>
      <c r="CP1597" s="32"/>
      <c r="CQ1597" s="32"/>
      <c r="CR1597" s="32"/>
      <c r="CS1597" s="32"/>
      <c r="CT1597" s="32"/>
      <c r="CU1597" s="32"/>
      <c r="CV1597" s="32"/>
      <c r="CW1597" s="32"/>
    </row>
    <row r="1598" spans="15:101" s="26" customFormat="1" x14ac:dyDescent="0.3">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c r="AV1598" s="32"/>
      <c r="AW1598" s="32"/>
      <c r="AX1598" s="32"/>
      <c r="AY1598" s="32"/>
      <c r="AZ1598" s="32"/>
      <c r="BA1598" s="32"/>
      <c r="BB1598" s="32"/>
      <c r="BC1598" s="32"/>
      <c r="BD1598" s="32"/>
      <c r="BE1598" s="32"/>
      <c r="BF1598" s="32"/>
      <c r="BG1598" s="32"/>
      <c r="BH1598" s="32"/>
      <c r="BI1598" s="32"/>
      <c r="BJ1598" s="32"/>
      <c r="BK1598" s="32"/>
      <c r="BL1598" s="32"/>
      <c r="BM1598" s="32"/>
      <c r="BN1598" s="32"/>
      <c r="BO1598" s="32"/>
      <c r="BP1598" s="32"/>
      <c r="BQ1598" s="32"/>
      <c r="BR1598" s="32"/>
      <c r="BS1598" s="32"/>
      <c r="BT1598" s="32"/>
      <c r="BU1598" s="32"/>
      <c r="BV1598" s="32"/>
      <c r="BW1598" s="32"/>
      <c r="BX1598" s="32"/>
      <c r="BY1598" s="32"/>
      <c r="BZ1598" s="32"/>
      <c r="CA1598" s="32"/>
      <c r="CB1598" s="32"/>
      <c r="CC1598" s="32"/>
      <c r="CD1598" s="32"/>
      <c r="CE1598" s="32"/>
      <c r="CF1598" s="32"/>
      <c r="CG1598" s="32"/>
      <c r="CH1598" s="32"/>
      <c r="CI1598" s="32"/>
      <c r="CJ1598" s="32"/>
      <c r="CK1598" s="32"/>
      <c r="CL1598" s="32"/>
      <c r="CM1598" s="32"/>
      <c r="CN1598" s="32"/>
      <c r="CO1598" s="32"/>
      <c r="CP1598" s="32"/>
      <c r="CQ1598" s="32"/>
      <c r="CR1598" s="32"/>
      <c r="CS1598" s="32"/>
      <c r="CT1598" s="32"/>
      <c r="CU1598" s="32"/>
      <c r="CV1598" s="32"/>
      <c r="CW1598" s="32"/>
    </row>
    <row r="1599" spans="15:101" s="26" customFormat="1" x14ac:dyDescent="0.3">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c r="AV1599" s="32"/>
      <c r="AW1599" s="32"/>
      <c r="AX1599" s="32"/>
      <c r="AY1599" s="32"/>
      <c r="AZ1599" s="32"/>
      <c r="BA1599" s="32"/>
      <c r="BB1599" s="32"/>
      <c r="BC1599" s="32"/>
      <c r="BD1599" s="32"/>
      <c r="BE1599" s="32"/>
      <c r="BF1599" s="32"/>
      <c r="BG1599" s="32"/>
      <c r="BH1599" s="32"/>
      <c r="BI1599" s="32"/>
      <c r="BJ1599" s="32"/>
      <c r="BK1599" s="32"/>
      <c r="BL1599" s="32"/>
      <c r="BM1599" s="32"/>
      <c r="BN1599" s="32"/>
      <c r="BO1599" s="32"/>
      <c r="BP1599" s="32"/>
      <c r="BQ1599" s="32"/>
      <c r="BR1599" s="32"/>
      <c r="BS1599" s="32"/>
      <c r="BT1599" s="32"/>
      <c r="BU1599" s="32"/>
      <c r="BV1599" s="32"/>
      <c r="BW1599" s="32"/>
      <c r="BX1599" s="32"/>
      <c r="BY1599" s="32"/>
      <c r="BZ1599" s="32"/>
      <c r="CA1599" s="32"/>
      <c r="CB1599" s="32"/>
      <c r="CC1599" s="32"/>
      <c r="CD1599" s="32"/>
      <c r="CE1599" s="32"/>
      <c r="CF1599" s="32"/>
      <c r="CG1599" s="32"/>
      <c r="CH1599" s="32"/>
      <c r="CI1599" s="32"/>
      <c r="CJ1599" s="32"/>
      <c r="CK1599" s="32"/>
      <c r="CL1599" s="32"/>
      <c r="CM1599" s="32"/>
      <c r="CN1599" s="32"/>
      <c r="CO1599" s="32"/>
      <c r="CP1599" s="32"/>
      <c r="CQ1599" s="32"/>
      <c r="CR1599" s="32"/>
      <c r="CS1599" s="32"/>
      <c r="CT1599" s="32"/>
      <c r="CU1599" s="32"/>
      <c r="CV1599" s="32"/>
      <c r="CW1599" s="32"/>
    </row>
    <row r="1600" spans="15:101" s="26" customFormat="1" x14ac:dyDescent="0.3">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c r="AV1600" s="32"/>
      <c r="AW1600" s="32"/>
      <c r="AX1600" s="32"/>
      <c r="AY1600" s="32"/>
      <c r="AZ1600" s="32"/>
      <c r="BA1600" s="32"/>
      <c r="BB1600" s="32"/>
      <c r="BC1600" s="32"/>
      <c r="BD1600" s="32"/>
      <c r="BE1600" s="32"/>
      <c r="BF1600" s="32"/>
      <c r="BG1600" s="32"/>
      <c r="BH1600" s="32"/>
      <c r="BI1600" s="32"/>
      <c r="BJ1600" s="32"/>
      <c r="BK1600" s="32"/>
      <c r="BL1600" s="32"/>
      <c r="BM1600" s="32"/>
      <c r="BN1600" s="32"/>
      <c r="BO1600" s="32"/>
      <c r="BP1600" s="32"/>
      <c r="BQ1600" s="32"/>
      <c r="BR1600" s="32"/>
      <c r="BS1600" s="32"/>
      <c r="BT1600" s="32"/>
      <c r="BU1600" s="32"/>
      <c r="BV1600" s="32"/>
      <c r="BW1600" s="32"/>
      <c r="BX1600" s="32"/>
      <c r="BY1600" s="32"/>
      <c r="BZ1600" s="32"/>
      <c r="CA1600" s="32"/>
      <c r="CB1600" s="32"/>
      <c r="CC1600" s="32"/>
      <c r="CD1600" s="32"/>
      <c r="CE1600" s="32"/>
      <c r="CF1600" s="32"/>
      <c r="CG1600" s="32"/>
      <c r="CH1600" s="32"/>
      <c r="CI1600" s="32"/>
      <c r="CJ1600" s="32"/>
      <c r="CK1600" s="32"/>
      <c r="CL1600" s="32"/>
      <c r="CM1600" s="32"/>
      <c r="CN1600" s="32"/>
      <c r="CO1600" s="32"/>
      <c r="CP1600" s="32"/>
      <c r="CQ1600" s="32"/>
      <c r="CR1600" s="32"/>
      <c r="CS1600" s="32"/>
      <c r="CT1600" s="32"/>
      <c r="CU1600" s="32"/>
      <c r="CV1600" s="32"/>
      <c r="CW1600" s="32"/>
    </row>
    <row r="1601" spans="15:101" s="26" customFormat="1" x14ac:dyDescent="0.3">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c r="AV1601" s="32"/>
      <c r="AW1601" s="32"/>
      <c r="AX1601" s="32"/>
      <c r="AY1601" s="32"/>
      <c r="AZ1601" s="32"/>
      <c r="BA1601" s="32"/>
      <c r="BB1601" s="32"/>
      <c r="BC1601" s="32"/>
      <c r="BD1601" s="32"/>
      <c r="BE1601" s="32"/>
      <c r="BF1601" s="32"/>
      <c r="BG1601" s="32"/>
      <c r="BH1601" s="32"/>
      <c r="BI1601" s="32"/>
      <c r="BJ1601" s="32"/>
      <c r="BK1601" s="32"/>
      <c r="BL1601" s="32"/>
      <c r="BM1601" s="32"/>
      <c r="BN1601" s="32"/>
      <c r="BO1601" s="32"/>
      <c r="BP1601" s="32"/>
      <c r="BQ1601" s="32"/>
      <c r="BR1601" s="32"/>
      <c r="BS1601" s="32"/>
      <c r="BT1601" s="32"/>
      <c r="BU1601" s="32"/>
      <c r="BV1601" s="32"/>
      <c r="BW1601" s="32"/>
      <c r="BX1601" s="32"/>
      <c r="BY1601" s="32"/>
      <c r="BZ1601" s="32"/>
      <c r="CA1601" s="32"/>
      <c r="CB1601" s="32"/>
      <c r="CC1601" s="32"/>
      <c r="CD1601" s="32"/>
      <c r="CE1601" s="32"/>
      <c r="CF1601" s="32"/>
      <c r="CG1601" s="32"/>
      <c r="CH1601" s="32"/>
      <c r="CI1601" s="32"/>
      <c r="CJ1601" s="32"/>
      <c r="CK1601" s="32"/>
      <c r="CL1601" s="32"/>
      <c r="CM1601" s="32"/>
      <c r="CN1601" s="32"/>
      <c r="CO1601" s="32"/>
      <c r="CP1601" s="32"/>
      <c r="CQ1601" s="32"/>
      <c r="CR1601" s="32"/>
      <c r="CS1601" s="32"/>
      <c r="CT1601" s="32"/>
      <c r="CU1601" s="32"/>
      <c r="CV1601" s="32"/>
      <c r="CW1601" s="32"/>
    </row>
    <row r="1602" spans="15:101" s="26" customFormat="1" x14ac:dyDescent="0.3">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c r="AV1602" s="32"/>
      <c r="AW1602" s="32"/>
      <c r="AX1602" s="32"/>
      <c r="AY1602" s="32"/>
      <c r="AZ1602" s="32"/>
      <c r="BA1602" s="32"/>
      <c r="BB1602" s="32"/>
      <c r="BC1602" s="32"/>
      <c r="BD1602" s="32"/>
      <c r="BE1602" s="32"/>
      <c r="BF1602" s="32"/>
      <c r="BG1602" s="32"/>
      <c r="BH1602" s="32"/>
      <c r="BI1602" s="32"/>
      <c r="BJ1602" s="32"/>
      <c r="BK1602" s="32"/>
      <c r="BL1602" s="32"/>
      <c r="BM1602" s="32"/>
      <c r="BN1602" s="32"/>
      <c r="BO1602" s="32"/>
      <c r="BP1602" s="32"/>
      <c r="BQ1602" s="32"/>
      <c r="BR1602" s="32"/>
      <c r="BS1602" s="32"/>
      <c r="BT1602" s="32"/>
      <c r="BU1602" s="32"/>
      <c r="BV1602" s="32"/>
      <c r="BW1602" s="32"/>
      <c r="BX1602" s="32"/>
      <c r="BY1602" s="32"/>
      <c r="BZ1602" s="32"/>
      <c r="CA1602" s="32"/>
      <c r="CB1602" s="32"/>
      <c r="CC1602" s="32"/>
      <c r="CD1602" s="32"/>
      <c r="CE1602" s="32"/>
      <c r="CF1602" s="32"/>
      <c r="CG1602" s="32"/>
      <c r="CH1602" s="32"/>
      <c r="CI1602" s="32"/>
      <c r="CJ1602" s="32"/>
      <c r="CK1602" s="32"/>
      <c r="CL1602" s="32"/>
      <c r="CM1602" s="32"/>
      <c r="CN1602" s="32"/>
      <c r="CO1602" s="32"/>
      <c r="CP1602" s="32"/>
      <c r="CQ1602" s="32"/>
      <c r="CR1602" s="32"/>
      <c r="CS1602" s="32"/>
      <c r="CT1602" s="32"/>
      <c r="CU1602" s="32"/>
      <c r="CV1602" s="32"/>
      <c r="CW1602" s="32"/>
    </row>
    <row r="1603" spans="15:101" s="26" customFormat="1" x14ac:dyDescent="0.3">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c r="AV1603" s="32"/>
      <c r="AW1603" s="32"/>
      <c r="AX1603" s="32"/>
      <c r="AY1603" s="32"/>
      <c r="AZ1603" s="32"/>
      <c r="BA1603" s="32"/>
      <c r="BB1603" s="32"/>
      <c r="BC1603" s="32"/>
      <c r="BD1603" s="32"/>
      <c r="BE1603" s="32"/>
      <c r="BF1603" s="32"/>
      <c r="BG1603" s="32"/>
      <c r="BH1603" s="32"/>
      <c r="BI1603" s="32"/>
      <c r="BJ1603" s="32"/>
      <c r="BK1603" s="32"/>
      <c r="BL1603" s="32"/>
      <c r="BM1603" s="32"/>
      <c r="BN1603" s="32"/>
      <c r="BO1603" s="32"/>
      <c r="BP1603" s="32"/>
      <c r="BQ1603" s="32"/>
      <c r="BR1603" s="32"/>
      <c r="BS1603" s="32"/>
      <c r="BT1603" s="32"/>
      <c r="BU1603" s="32"/>
      <c r="BV1603" s="32"/>
      <c r="BW1603" s="32"/>
      <c r="BX1603" s="32"/>
      <c r="BY1603" s="32"/>
      <c r="BZ1603" s="32"/>
      <c r="CA1603" s="32"/>
      <c r="CB1603" s="32"/>
      <c r="CC1603" s="32"/>
      <c r="CD1603" s="32"/>
      <c r="CE1603" s="32"/>
      <c r="CF1603" s="32"/>
      <c r="CG1603" s="32"/>
      <c r="CH1603" s="32"/>
      <c r="CI1603" s="32"/>
      <c r="CJ1603" s="32"/>
      <c r="CK1603" s="32"/>
      <c r="CL1603" s="32"/>
      <c r="CM1603" s="32"/>
      <c r="CN1603" s="32"/>
      <c r="CO1603" s="32"/>
      <c r="CP1603" s="32"/>
      <c r="CQ1603" s="32"/>
      <c r="CR1603" s="32"/>
      <c r="CS1603" s="32"/>
      <c r="CT1603" s="32"/>
      <c r="CU1603" s="32"/>
      <c r="CV1603" s="32"/>
      <c r="CW1603" s="32"/>
    </row>
    <row r="1604" spans="15:101" s="26" customFormat="1" x14ac:dyDescent="0.3">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c r="AV1604" s="32"/>
      <c r="AW1604" s="32"/>
      <c r="AX1604" s="32"/>
      <c r="AY1604" s="32"/>
      <c r="AZ1604" s="32"/>
      <c r="BA1604" s="32"/>
      <c r="BB1604" s="32"/>
      <c r="BC1604" s="32"/>
      <c r="BD1604" s="32"/>
      <c r="BE1604" s="32"/>
      <c r="BF1604" s="32"/>
      <c r="BG1604" s="32"/>
      <c r="BH1604" s="32"/>
      <c r="BI1604" s="32"/>
      <c r="BJ1604" s="32"/>
      <c r="BK1604" s="32"/>
      <c r="BL1604" s="32"/>
      <c r="BM1604" s="32"/>
      <c r="BN1604" s="32"/>
      <c r="BO1604" s="32"/>
      <c r="BP1604" s="32"/>
      <c r="BQ1604" s="32"/>
      <c r="BR1604" s="32"/>
      <c r="BS1604" s="32"/>
      <c r="BT1604" s="32"/>
      <c r="BU1604" s="32"/>
      <c r="BV1604" s="32"/>
      <c r="BW1604" s="32"/>
      <c r="BX1604" s="32"/>
      <c r="BY1604" s="32"/>
      <c r="BZ1604" s="32"/>
      <c r="CA1604" s="32"/>
      <c r="CB1604" s="32"/>
      <c r="CC1604" s="32"/>
      <c r="CD1604" s="32"/>
      <c r="CE1604" s="32"/>
      <c r="CF1604" s="32"/>
      <c r="CG1604" s="32"/>
      <c r="CH1604" s="32"/>
      <c r="CI1604" s="32"/>
      <c r="CJ1604" s="32"/>
      <c r="CK1604" s="32"/>
      <c r="CL1604" s="32"/>
      <c r="CM1604" s="32"/>
      <c r="CN1604" s="32"/>
      <c r="CO1604" s="32"/>
      <c r="CP1604" s="32"/>
      <c r="CQ1604" s="32"/>
      <c r="CR1604" s="32"/>
      <c r="CS1604" s="32"/>
      <c r="CT1604" s="32"/>
      <c r="CU1604" s="32"/>
      <c r="CV1604" s="32"/>
      <c r="CW1604" s="32"/>
    </row>
    <row r="1605" spans="15:101" s="26" customFormat="1" x14ac:dyDescent="0.3">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c r="AV1605" s="32"/>
      <c r="AW1605" s="32"/>
      <c r="AX1605" s="32"/>
      <c r="AY1605" s="32"/>
      <c r="AZ1605" s="32"/>
      <c r="BA1605" s="32"/>
      <c r="BB1605" s="32"/>
      <c r="BC1605" s="32"/>
      <c r="BD1605" s="32"/>
      <c r="BE1605" s="32"/>
      <c r="BF1605" s="32"/>
      <c r="BG1605" s="32"/>
      <c r="BH1605" s="32"/>
      <c r="BI1605" s="32"/>
      <c r="BJ1605" s="32"/>
      <c r="BK1605" s="32"/>
      <c r="BL1605" s="32"/>
      <c r="BM1605" s="32"/>
      <c r="BN1605" s="32"/>
      <c r="BO1605" s="32"/>
      <c r="BP1605" s="32"/>
      <c r="BQ1605" s="32"/>
      <c r="BR1605" s="32"/>
      <c r="BS1605" s="32"/>
      <c r="BT1605" s="32"/>
      <c r="BU1605" s="32"/>
      <c r="BV1605" s="32"/>
      <c r="BW1605" s="32"/>
      <c r="BX1605" s="32"/>
      <c r="BY1605" s="32"/>
      <c r="BZ1605" s="32"/>
      <c r="CA1605" s="32"/>
      <c r="CB1605" s="32"/>
      <c r="CC1605" s="32"/>
      <c r="CD1605" s="32"/>
      <c r="CE1605" s="32"/>
      <c r="CF1605" s="32"/>
      <c r="CG1605" s="32"/>
      <c r="CH1605" s="32"/>
      <c r="CI1605" s="32"/>
      <c r="CJ1605" s="32"/>
      <c r="CK1605" s="32"/>
      <c r="CL1605" s="32"/>
      <c r="CM1605" s="32"/>
      <c r="CN1605" s="32"/>
      <c r="CO1605" s="32"/>
      <c r="CP1605" s="32"/>
      <c r="CQ1605" s="32"/>
      <c r="CR1605" s="32"/>
      <c r="CS1605" s="32"/>
      <c r="CT1605" s="32"/>
      <c r="CU1605" s="32"/>
      <c r="CV1605" s="32"/>
      <c r="CW1605" s="32"/>
    </row>
    <row r="1606" spans="15:101" s="26" customFormat="1" x14ac:dyDescent="0.3">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c r="AV1606" s="32"/>
      <c r="AW1606" s="32"/>
      <c r="AX1606" s="32"/>
      <c r="AY1606" s="32"/>
      <c r="AZ1606" s="32"/>
      <c r="BA1606" s="32"/>
      <c r="BB1606" s="32"/>
      <c r="BC1606" s="32"/>
      <c r="BD1606" s="32"/>
      <c r="BE1606" s="32"/>
      <c r="BF1606" s="32"/>
      <c r="BG1606" s="32"/>
      <c r="BH1606" s="32"/>
      <c r="BI1606" s="32"/>
      <c r="BJ1606" s="32"/>
      <c r="BK1606" s="32"/>
      <c r="BL1606" s="32"/>
      <c r="BM1606" s="32"/>
      <c r="BN1606" s="32"/>
      <c r="BO1606" s="32"/>
      <c r="BP1606" s="32"/>
      <c r="BQ1606" s="32"/>
      <c r="BR1606" s="32"/>
      <c r="BS1606" s="32"/>
      <c r="BT1606" s="32"/>
      <c r="BU1606" s="32"/>
      <c r="BV1606" s="32"/>
      <c r="BW1606" s="32"/>
      <c r="BX1606" s="32"/>
      <c r="BY1606" s="32"/>
      <c r="BZ1606" s="32"/>
      <c r="CA1606" s="32"/>
      <c r="CB1606" s="32"/>
      <c r="CC1606" s="32"/>
      <c r="CD1606" s="32"/>
      <c r="CE1606" s="32"/>
      <c r="CF1606" s="32"/>
      <c r="CG1606" s="32"/>
      <c r="CH1606" s="32"/>
      <c r="CI1606" s="32"/>
      <c r="CJ1606" s="32"/>
      <c r="CK1606" s="32"/>
      <c r="CL1606" s="32"/>
      <c r="CM1606" s="32"/>
      <c r="CN1606" s="32"/>
      <c r="CO1606" s="32"/>
      <c r="CP1606" s="32"/>
      <c r="CQ1606" s="32"/>
      <c r="CR1606" s="32"/>
      <c r="CS1606" s="32"/>
      <c r="CT1606" s="32"/>
      <c r="CU1606" s="32"/>
      <c r="CV1606" s="32"/>
      <c r="CW1606" s="32"/>
    </row>
    <row r="1607" spans="15:101" s="26" customFormat="1" x14ac:dyDescent="0.3">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c r="AV1607" s="32"/>
      <c r="AW1607" s="32"/>
      <c r="AX1607" s="32"/>
      <c r="AY1607" s="32"/>
      <c r="AZ1607" s="32"/>
      <c r="BA1607" s="32"/>
      <c r="BB1607" s="32"/>
      <c r="BC1607" s="32"/>
      <c r="BD1607" s="32"/>
      <c r="BE1607" s="32"/>
      <c r="BF1607" s="32"/>
      <c r="BG1607" s="32"/>
      <c r="BH1607" s="32"/>
      <c r="BI1607" s="32"/>
      <c r="BJ1607" s="32"/>
      <c r="BK1607" s="32"/>
      <c r="BL1607" s="32"/>
      <c r="BM1607" s="32"/>
      <c r="BN1607" s="32"/>
      <c r="BO1607" s="32"/>
      <c r="BP1607" s="32"/>
      <c r="BQ1607" s="32"/>
      <c r="BR1607" s="32"/>
      <c r="BS1607" s="32"/>
      <c r="BT1607" s="32"/>
      <c r="BU1607" s="32"/>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row>
    <row r="1608" spans="15:101" s="26" customFormat="1" x14ac:dyDescent="0.3">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c r="AV1608" s="32"/>
      <c r="AW1608" s="32"/>
      <c r="AX1608" s="32"/>
      <c r="AY1608" s="32"/>
      <c r="AZ1608" s="32"/>
      <c r="BA1608" s="32"/>
      <c r="BB1608" s="32"/>
      <c r="BC1608" s="32"/>
      <c r="BD1608" s="32"/>
      <c r="BE1608" s="32"/>
      <c r="BF1608" s="32"/>
      <c r="BG1608" s="32"/>
      <c r="BH1608" s="32"/>
      <c r="BI1608" s="32"/>
      <c r="BJ1608" s="32"/>
      <c r="BK1608" s="32"/>
      <c r="BL1608" s="32"/>
      <c r="BM1608" s="32"/>
      <c r="BN1608" s="32"/>
      <c r="BO1608" s="32"/>
      <c r="BP1608" s="32"/>
      <c r="BQ1608" s="32"/>
      <c r="BR1608" s="32"/>
      <c r="BS1608" s="32"/>
      <c r="BT1608" s="32"/>
      <c r="BU1608" s="32"/>
      <c r="BV1608" s="32"/>
      <c r="BW1608" s="32"/>
      <c r="BX1608" s="32"/>
      <c r="BY1608" s="32"/>
      <c r="BZ1608" s="32"/>
      <c r="CA1608" s="32"/>
      <c r="CB1608" s="32"/>
      <c r="CC1608" s="32"/>
      <c r="CD1608" s="32"/>
      <c r="CE1608" s="32"/>
      <c r="CF1608" s="32"/>
      <c r="CG1608" s="32"/>
      <c r="CH1608" s="32"/>
      <c r="CI1608" s="32"/>
      <c r="CJ1608" s="32"/>
      <c r="CK1608" s="32"/>
      <c r="CL1608" s="32"/>
      <c r="CM1608" s="32"/>
      <c r="CN1608" s="32"/>
      <c r="CO1608" s="32"/>
      <c r="CP1608" s="32"/>
      <c r="CQ1608" s="32"/>
      <c r="CR1608" s="32"/>
      <c r="CS1608" s="32"/>
      <c r="CT1608" s="32"/>
      <c r="CU1608" s="32"/>
      <c r="CV1608" s="32"/>
      <c r="CW1608" s="32"/>
    </row>
    <row r="1609" spans="15:101" s="26" customFormat="1" x14ac:dyDescent="0.3">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c r="AV1609" s="32"/>
      <c r="AW1609" s="32"/>
      <c r="AX1609" s="32"/>
      <c r="AY1609" s="32"/>
      <c r="AZ1609" s="32"/>
      <c r="BA1609" s="32"/>
      <c r="BB1609" s="32"/>
      <c r="BC1609" s="32"/>
      <c r="BD1609" s="32"/>
      <c r="BE1609" s="32"/>
      <c r="BF1609" s="32"/>
      <c r="BG1609" s="32"/>
      <c r="BH1609" s="32"/>
      <c r="BI1609" s="32"/>
      <c r="BJ1609" s="32"/>
      <c r="BK1609" s="32"/>
      <c r="BL1609" s="32"/>
      <c r="BM1609" s="32"/>
      <c r="BN1609" s="32"/>
      <c r="BO1609" s="32"/>
      <c r="BP1609" s="32"/>
      <c r="BQ1609" s="32"/>
      <c r="BR1609" s="32"/>
      <c r="BS1609" s="32"/>
      <c r="BT1609" s="32"/>
      <c r="BU1609" s="32"/>
      <c r="BV1609" s="32"/>
      <c r="BW1609" s="32"/>
      <c r="BX1609" s="32"/>
      <c r="BY1609" s="32"/>
      <c r="BZ1609" s="32"/>
      <c r="CA1609" s="32"/>
      <c r="CB1609" s="32"/>
      <c r="CC1609" s="32"/>
      <c r="CD1609" s="32"/>
      <c r="CE1609" s="32"/>
      <c r="CF1609" s="32"/>
      <c r="CG1609" s="32"/>
      <c r="CH1609" s="32"/>
      <c r="CI1609" s="32"/>
      <c r="CJ1609" s="32"/>
      <c r="CK1609" s="32"/>
      <c r="CL1609" s="32"/>
      <c r="CM1609" s="32"/>
      <c r="CN1609" s="32"/>
      <c r="CO1609" s="32"/>
      <c r="CP1609" s="32"/>
      <c r="CQ1609" s="32"/>
      <c r="CR1609" s="32"/>
      <c r="CS1609" s="32"/>
      <c r="CT1609" s="32"/>
      <c r="CU1609" s="32"/>
      <c r="CV1609" s="32"/>
      <c r="CW1609" s="32"/>
    </row>
    <row r="1610" spans="15:101" s="26" customFormat="1" x14ac:dyDescent="0.3">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c r="AV1610" s="32"/>
      <c r="AW1610" s="32"/>
      <c r="AX1610" s="32"/>
      <c r="AY1610" s="32"/>
      <c r="AZ1610" s="32"/>
      <c r="BA1610" s="32"/>
      <c r="BB1610" s="32"/>
      <c r="BC1610" s="32"/>
      <c r="BD1610" s="32"/>
      <c r="BE1610" s="32"/>
      <c r="BF1610" s="32"/>
      <c r="BG1610" s="32"/>
      <c r="BH1610" s="32"/>
      <c r="BI1610" s="32"/>
      <c r="BJ1610" s="32"/>
      <c r="BK1610" s="32"/>
      <c r="BL1610" s="32"/>
      <c r="BM1610" s="32"/>
      <c r="BN1610" s="32"/>
      <c r="BO1610" s="32"/>
      <c r="BP1610" s="32"/>
      <c r="BQ1610" s="32"/>
      <c r="BR1610" s="32"/>
      <c r="BS1610" s="32"/>
      <c r="BT1610" s="32"/>
      <c r="BU1610" s="32"/>
      <c r="BV1610" s="32"/>
      <c r="BW1610" s="32"/>
      <c r="BX1610" s="32"/>
      <c r="BY1610" s="32"/>
      <c r="BZ1610" s="32"/>
      <c r="CA1610" s="32"/>
      <c r="CB1610" s="32"/>
      <c r="CC1610" s="32"/>
      <c r="CD1610" s="32"/>
      <c r="CE1610" s="32"/>
      <c r="CF1610" s="32"/>
      <c r="CG1610" s="32"/>
      <c r="CH1610" s="32"/>
      <c r="CI1610" s="32"/>
      <c r="CJ1610" s="32"/>
      <c r="CK1610" s="32"/>
      <c r="CL1610" s="32"/>
      <c r="CM1610" s="32"/>
      <c r="CN1610" s="32"/>
      <c r="CO1610" s="32"/>
      <c r="CP1610" s="32"/>
      <c r="CQ1610" s="32"/>
      <c r="CR1610" s="32"/>
      <c r="CS1610" s="32"/>
      <c r="CT1610" s="32"/>
      <c r="CU1610" s="32"/>
      <c r="CV1610" s="32"/>
      <c r="CW1610" s="32"/>
    </row>
    <row r="1611" spans="15:101" s="26" customFormat="1" x14ac:dyDescent="0.3">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c r="AV1611" s="32"/>
      <c r="AW1611" s="32"/>
      <c r="AX1611" s="32"/>
      <c r="AY1611" s="32"/>
      <c r="AZ1611" s="32"/>
      <c r="BA1611" s="32"/>
      <c r="BB1611" s="32"/>
      <c r="BC1611" s="32"/>
      <c r="BD1611" s="32"/>
      <c r="BE1611" s="32"/>
      <c r="BF1611" s="32"/>
      <c r="BG1611" s="32"/>
      <c r="BH1611" s="32"/>
      <c r="BI1611" s="32"/>
      <c r="BJ1611" s="32"/>
      <c r="BK1611" s="32"/>
      <c r="BL1611" s="32"/>
      <c r="BM1611" s="32"/>
      <c r="BN1611" s="32"/>
      <c r="BO1611" s="32"/>
      <c r="BP1611" s="32"/>
      <c r="BQ1611" s="32"/>
      <c r="BR1611" s="32"/>
      <c r="BS1611" s="32"/>
      <c r="BT1611" s="32"/>
      <c r="BU1611" s="32"/>
      <c r="BV1611" s="32"/>
      <c r="BW1611" s="32"/>
      <c r="BX1611" s="32"/>
      <c r="BY1611" s="32"/>
      <c r="BZ1611" s="32"/>
      <c r="CA1611" s="32"/>
      <c r="CB1611" s="32"/>
      <c r="CC1611" s="32"/>
      <c r="CD1611" s="32"/>
      <c r="CE1611" s="32"/>
      <c r="CF1611" s="32"/>
      <c r="CG1611" s="32"/>
      <c r="CH1611" s="32"/>
      <c r="CI1611" s="32"/>
      <c r="CJ1611" s="32"/>
      <c r="CK1611" s="32"/>
      <c r="CL1611" s="32"/>
      <c r="CM1611" s="32"/>
      <c r="CN1611" s="32"/>
      <c r="CO1611" s="32"/>
      <c r="CP1611" s="32"/>
      <c r="CQ1611" s="32"/>
      <c r="CR1611" s="32"/>
      <c r="CS1611" s="32"/>
      <c r="CT1611" s="32"/>
      <c r="CU1611" s="32"/>
      <c r="CV1611" s="32"/>
      <c r="CW1611" s="32"/>
    </row>
    <row r="1612" spans="15:101" s="26" customFormat="1" x14ac:dyDescent="0.3">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c r="AV1612" s="32"/>
      <c r="AW1612" s="32"/>
      <c r="AX1612" s="32"/>
      <c r="AY1612" s="32"/>
      <c r="AZ1612" s="32"/>
      <c r="BA1612" s="32"/>
      <c r="BB1612" s="32"/>
      <c r="BC1612" s="32"/>
      <c r="BD1612" s="32"/>
      <c r="BE1612" s="32"/>
      <c r="BF1612" s="32"/>
      <c r="BG1612" s="32"/>
      <c r="BH1612" s="32"/>
      <c r="BI1612" s="32"/>
      <c r="BJ1612" s="32"/>
      <c r="BK1612" s="32"/>
      <c r="BL1612" s="32"/>
      <c r="BM1612" s="32"/>
      <c r="BN1612" s="32"/>
      <c r="BO1612" s="32"/>
      <c r="BP1612" s="32"/>
      <c r="BQ1612" s="32"/>
      <c r="BR1612" s="32"/>
      <c r="BS1612" s="32"/>
      <c r="BT1612" s="32"/>
      <c r="BU1612" s="32"/>
      <c r="BV1612" s="32"/>
      <c r="BW1612" s="32"/>
      <c r="BX1612" s="32"/>
      <c r="BY1612" s="32"/>
      <c r="BZ1612" s="32"/>
      <c r="CA1612" s="32"/>
      <c r="CB1612" s="32"/>
      <c r="CC1612" s="32"/>
      <c r="CD1612" s="32"/>
      <c r="CE1612" s="32"/>
      <c r="CF1612" s="32"/>
      <c r="CG1612" s="32"/>
      <c r="CH1612" s="32"/>
      <c r="CI1612" s="32"/>
      <c r="CJ1612" s="32"/>
      <c r="CK1612" s="32"/>
      <c r="CL1612" s="32"/>
      <c r="CM1612" s="32"/>
      <c r="CN1612" s="32"/>
      <c r="CO1612" s="32"/>
      <c r="CP1612" s="32"/>
      <c r="CQ1612" s="32"/>
      <c r="CR1612" s="32"/>
      <c r="CS1612" s="32"/>
      <c r="CT1612" s="32"/>
      <c r="CU1612" s="32"/>
      <c r="CV1612" s="32"/>
      <c r="CW1612" s="32"/>
    </row>
    <row r="1613" spans="15:101" s="26" customFormat="1" x14ac:dyDescent="0.3">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c r="AV1613" s="32"/>
      <c r="AW1613" s="32"/>
      <c r="AX1613" s="32"/>
      <c r="AY1613" s="32"/>
      <c r="AZ1613" s="32"/>
      <c r="BA1613" s="32"/>
      <c r="BB1613" s="32"/>
      <c r="BC1613" s="32"/>
      <c r="BD1613" s="32"/>
      <c r="BE1613" s="32"/>
      <c r="BF1613" s="32"/>
      <c r="BG1613" s="32"/>
      <c r="BH1613" s="32"/>
      <c r="BI1613" s="32"/>
      <c r="BJ1613" s="32"/>
      <c r="BK1613" s="32"/>
      <c r="BL1613" s="32"/>
      <c r="BM1613" s="32"/>
      <c r="BN1613" s="32"/>
      <c r="BO1613" s="32"/>
      <c r="BP1613" s="32"/>
      <c r="BQ1613" s="32"/>
      <c r="BR1613" s="32"/>
      <c r="BS1613" s="32"/>
      <c r="BT1613" s="32"/>
      <c r="BU1613" s="32"/>
      <c r="BV1613" s="32"/>
      <c r="BW1613" s="32"/>
      <c r="BX1613" s="32"/>
      <c r="BY1613" s="32"/>
      <c r="BZ1613" s="32"/>
      <c r="CA1613" s="32"/>
      <c r="CB1613" s="32"/>
      <c r="CC1613" s="32"/>
      <c r="CD1613" s="32"/>
      <c r="CE1613" s="32"/>
      <c r="CF1613" s="32"/>
      <c r="CG1613" s="32"/>
      <c r="CH1613" s="32"/>
      <c r="CI1613" s="32"/>
      <c r="CJ1613" s="32"/>
      <c r="CK1613" s="32"/>
      <c r="CL1613" s="32"/>
      <c r="CM1613" s="32"/>
      <c r="CN1613" s="32"/>
      <c r="CO1613" s="32"/>
      <c r="CP1613" s="32"/>
      <c r="CQ1613" s="32"/>
      <c r="CR1613" s="32"/>
      <c r="CS1613" s="32"/>
      <c r="CT1613" s="32"/>
      <c r="CU1613" s="32"/>
      <c r="CV1613" s="32"/>
      <c r="CW1613" s="32"/>
    </row>
    <row r="1614" spans="15:101" s="26" customFormat="1" x14ac:dyDescent="0.3">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c r="AV1614" s="32"/>
      <c r="AW1614" s="32"/>
      <c r="AX1614" s="32"/>
      <c r="AY1614" s="32"/>
      <c r="AZ1614" s="32"/>
      <c r="BA1614" s="32"/>
      <c r="BB1614" s="32"/>
      <c r="BC1614" s="32"/>
      <c r="BD1614" s="32"/>
      <c r="BE1614" s="32"/>
      <c r="BF1614" s="32"/>
      <c r="BG1614" s="32"/>
      <c r="BH1614" s="32"/>
      <c r="BI1614" s="32"/>
      <c r="BJ1614" s="32"/>
      <c r="BK1614" s="32"/>
      <c r="BL1614" s="32"/>
      <c r="BM1614" s="32"/>
      <c r="BN1614" s="32"/>
      <c r="BO1614" s="32"/>
      <c r="BP1614" s="32"/>
      <c r="BQ1614" s="32"/>
      <c r="BR1614" s="32"/>
      <c r="BS1614" s="32"/>
      <c r="BT1614" s="32"/>
      <c r="BU1614" s="32"/>
      <c r="BV1614" s="32"/>
      <c r="BW1614" s="32"/>
      <c r="BX1614" s="32"/>
      <c r="BY1614" s="32"/>
      <c r="BZ1614" s="32"/>
      <c r="CA1614" s="32"/>
      <c r="CB1614" s="32"/>
      <c r="CC1614" s="32"/>
      <c r="CD1614" s="32"/>
      <c r="CE1614" s="32"/>
      <c r="CF1614" s="32"/>
      <c r="CG1614" s="32"/>
      <c r="CH1614" s="32"/>
      <c r="CI1614" s="32"/>
      <c r="CJ1614" s="32"/>
      <c r="CK1614" s="32"/>
      <c r="CL1614" s="32"/>
      <c r="CM1614" s="32"/>
      <c r="CN1614" s="32"/>
      <c r="CO1614" s="32"/>
      <c r="CP1614" s="32"/>
      <c r="CQ1614" s="32"/>
      <c r="CR1614" s="32"/>
      <c r="CS1614" s="32"/>
      <c r="CT1614" s="32"/>
      <c r="CU1614" s="32"/>
      <c r="CV1614" s="32"/>
      <c r="CW1614" s="32"/>
    </row>
    <row r="1615" spans="15:101" s="26" customFormat="1" x14ac:dyDescent="0.3">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c r="AV1615" s="32"/>
      <c r="AW1615" s="32"/>
      <c r="AX1615" s="32"/>
      <c r="AY1615" s="32"/>
      <c r="AZ1615" s="32"/>
      <c r="BA1615" s="32"/>
      <c r="BB1615" s="32"/>
      <c r="BC1615" s="32"/>
      <c r="BD1615" s="32"/>
      <c r="BE1615" s="32"/>
      <c r="BF1615" s="32"/>
      <c r="BG1615" s="32"/>
      <c r="BH1615" s="32"/>
      <c r="BI1615" s="32"/>
      <c r="BJ1615" s="32"/>
      <c r="BK1615" s="32"/>
      <c r="BL1615" s="32"/>
      <c r="BM1615" s="32"/>
      <c r="BN1615" s="32"/>
      <c r="BO1615" s="32"/>
      <c r="BP1615" s="32"/>
      <c r="BQ1615" s="32"/>
      <c r="BR1615" s="32"/>
      <c r="BS1615" s="32"/>
      <c r="BT1615" s="32"/>
      <c r="BU1615" s="32"/>
      <c r="BV1615" s="32"/>
      <c r="BW1615" s="32"/>
      <c r="BX1615" s="32"/>
      <c r="BY1615" s="32"/>
      <c r="BZ1615" s="32"/>
      <c r="CA1615" s="32"/>
      <c r="CB1615" s="32"/>
      <c r="CC1615" s="32"/>
      <c r="CD1615" s="32"/>
      <c r="CE1615" s="32"/>
      <c r="CF1615" s="32"/>
      <c r="CG1615" s="32"/>
      <c r="CH1615" s="32"/>
      <c r="CI1615" s="32"/>
      <c r="CJ1615" s="32"/>
      <c r="CK1615" s="32"/>
      <c r="CL1615" s="32"/>
      <c r="CM1615" s="32"/>
      <c r="CN1615" s="32"/>
      <c r="CO1615" s="32"/>
      <c r="CP1615" s="32"/>
      <c r="CQ1615" s="32"/>
      <c r="CR1615" s="32"/>
      <c r="CS1615" s="32"/>
      <c r="CT1615" s="32"/>
      <c r="CU1615" s="32"/>
      <c r="CV1615" s="32"/>
      <c r="CW1615" s="32"/>
    </row>
    <row r="1616" spans="15:101" s="26" customFormat="1" x14ac:dyDescent="0.3">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c r="AV1616" s="32"/>
      <c r="AW1616" s="32"/>
      <c r="AX1616" s="32"/>
      <c r="AY1616" s="32"/>
      <c r="AZ1616" s="32"/>
      <c r="BA1616" s="32"/>
      <c r="BB1616" s="32"/>
      <c r="BC1616" s="32"/>
      <c r="BD1616" s="32"/>
      <c r="BE1616" s="32"/>
      <c r="BF1616" s="32"/>
      <c r="BG1616" s="32"/>
      <c r="BH1616" s="32"/>
      <c r="BI1616" s="32"/>
      <c r="BJ1616" s="32"/>
      <c r="BK1616" s="32"/>
      <c r="BL1616" s="32"/>
      <c r="BM1616" s="32"/>
      <c r="BN1616" s="32"/>
      <c r="BO1616" s="32"/>
      <c r="BP1616" s="32"/>
      <c r="BQ1616" s="32"/>
      <c r="BR1616" s="32"/>
      <c r="BS1616" s="32"/>
      <c r="BT1616" s="32"/>
      <c r="BU1616" s="32"/>
      <c r="BV1616" s="32"/>
      <c r="BW1616" s="32"/>
      <c r="BX1616" s="32"/>
      <c r="BY1616" s="32"/>
      <c r="BZ1616" s="32"/>
      <c r="CA1616" s="32"/>
      <c r="CB1616" s="32"/>
      <c r="CC1616" s="32"/>
      <c r="CD1616" s="32"/>
      <c r="CE1616" s="32"/>
      <c r="CF1616" s="32"/>
      <c r="CG1616" s="32"/>
      <c r="CH1616" s="32"/>
      <c r="CI1616" s="32"/>
      <c r="CJ1616" s="32"/>
      <c r="CK1616" s="32"/>
      <c r="CL1616" s="32"/>
      <c r="CM1616" s="32"/>
      <c r="CN1616" s="32"/>
      <c r="CO1616" s="32"/>
      <c r="CP1616" s="32"/>
      <c r="CQ1616" s="32"/>
      <c r="CR1616" s="32"/>
      <c r="CS1616" s="32"/>
      <c r="CT1616" s="32"/>
      <c r="CU1616" s="32"/>
      <c r="CV1616" s="32"/>
      <c r="CW1616" s="32"/>
    </row>
    <row r="1617" spans="15:101" s="26" customFormat="1" x14ac:dyDescent="0.3">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c r="AV1617" s="32"/>
      <c r="AW1617" s="32"/>
      <c r="AX1617" s="32"/>
      <c r="AY1617" s="32"/>
      <c r="AZ1617" s="32"/>
      <c r="BA1617" s="32"/>
      <c r="BB1617" s="32"/>
      <c r="BC1617" s="32"/>
      <c r="BD1617" s="32"/>
      <c r="BE1617" s="32"/>
      <c r="BF1617" s="32"/>
      <c r="BG1617" s="32"/>
      <c r="BH1617" s="32"/>
      <c r="BI1617" s="32"/>
      <c r="BJ1617" s="32"/>
      <c r="BK1617" s="32"/>
      <c r="BL1617" s="32"/>
      <c r="BM1617" s="32"/>
      <c r="BN1617" s="32"/>
      <c r="BO1617" s="32"/>
      <c r="BP1617" s="32"/>
      <c r="BQ1617" s="32"/>
      <c r="BR1617" s="32"/>
      <c r="BS1617" s="32"/>
      <c r="BT1617" s="32"/>
      <c r="BU1617" s="32"/>
      <c r="BV1617" s="32"/>
      <c r="BW1617" s="32"/>
      <c r="BX1617" s="32"/>
      <c r="BY1617" s="32"/>
      <c r="BZ1617" s="32"/>
      <c r="CA1617" s="32"/>
      <c r="CB1617" s="32"/>
      <c r="CC1617" s="32"/>
      <c r="CD1617" s="32"/>
      <c r="CE1617" s="32"/>
      <c r="CF1617" s="32"/>
      <c r="CG1617" s="32"/>
      <c r="CH1617" s="32"/>
      <c r="CI1617" s="32"/>
      <c r="CJ1617" s="32"/>
      <c r="CK1617" s="32"/>
      <c r="CL1617" s="32"/>
      <c r="CM1617" s="32"/>
      <c r="CN1617" s="32"/>
      <c r="CO1617" s="32"/>
      <c r="CP1617" s="32"/>
      <c r="CQ1617" s="32"/>
      <c r="CR1617" s="32"/>
      <c r="CS1617" s="32"/>
      <c r="CT1617" s="32"/>
      <c r="CU1617" s="32"/>
      <c r="CV1617" s="32"/>
      <c r="CW1617" s="32"/>
    </row>
    <row r="1618" spans="15:101" s="26" customFormat="1" x14ac:dyDescent="0.3">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c r="AV1618" s="32"/>
      <c r="AW1618" s="32"/>
      <c r="AX1618" s="32"/>
      <c r="AY1618" s="32"/>
      <c r="AZ1618" s="32"/>
      <c r="BA1618" s="32"/>
      <c r="BB1618" s="32"/>
      <c r="BC1618" s="32"/>
      <c r="BD1618" s="32"/>
      <c r="BE1618" s="32"/>
      <c r="BF1618" s="32"/>
      <c r="BG1618" s="32"/>
      <c r="BH1618" s="32"/>
      <c r="BI1618" s="32"/>
      <c r="BJ1618" s="32"/>
      <c r="BK1618" s="32"/>
      <c r="BL1618" s="32"/>
      <c r="BM1618" s="32"/>
      <c r="BN1618" s="32"/>
      <c r="BO1618" s="32"/>
      <c r="BP1618" s="32"/>
      <c r="BQ1618" s="32"/>
      <c r="BR1618" s="32"/>
      <c r="BS1618" s="32"/>
      <c r="BT1618" s="32"/>
      <c r="BU1618" s="32"/>
      <c r="BV1618" s="32"/>
      <c r="BW1618" s="32"/>
      <c r="BX1618" s="32"/>
      <c r="BY1618" s="32"/>
      <c r="BZ1618" s="32"/>
      <c r="CA1618" s="32"/>
      <c r="CB1618" s="32"/>
      <c r="CC1618" s="32"/>
      <c r="CD1618" s="32"/>
      <c r="CE1618" s="32"/>
      <c r="CF1618" s="32"/>
      <c r="CG1618" s="32"/>
      <c r="CH1618" s="32"/>
      <c r="CI1618" s="32"/>
      <c r="CJ1618" s="32"/>
      <c r="CK1618" s="32"/>
      <c r="CL1618" s="32"/>
      <c r="CM1618" s="32"/>
      <c r="CN1618" s="32"/>
      <c r="CO1618" s="32"/>
      <c r="CP1618" s="32"/>
      <c r="CQ1618" s="32"/>
      <c r="CR1618" s="32"/>
      <c r="CS1618" s="32"/>
      <c r="CT1618" s="32"/>
      <c r="CU1618" s="32"/>
      <c r="CV1618" s="32"/>
      <c r="CW1618" s="32"/>
    </row>
    <row r="1619" spans="15:101" s="26" customFormat="1" x14ac:dyDescent="0.3">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c r="AV1619" s="32"/>
      <c r="AW1619" s="32"/>
      <c r="AX1619" s="32"/>
      <c r="AY1619" s="32"/>
      <c r="AZ1619" s="32"/>
      <c r="BA1619" s="32"/>
      <c r="BB1619" s="32"/>
      <c r="BC1619" s="32"/>
      <c r="BD1619" s="32"/>
      <c r="BE1619" s="32"/>
      <c r="BF1619" s="32"/>
      <c r="BG1619" s="32"/>
      <c r="BH1619" s="32"/>
      <c r="BI1619" s="32"/>
      <c r="BJ1619" s="32"/>
      <c r="BK1619" s="32"/>
      <c r="BL1619" s="32"/>
      <c r="BM1619" s="32"/>
      <c r="BN1619" s="32"/>
      <c r="BO1619" s="32"/>
      <c r="BP1619" s="32"/>
      <c r="BQ1619" s="32"/>
      <c r="BR1619" s="32"/>
      <c r="BS1619" s="32"/>
      <c r="BT1619" s="32"/>
      <c r="BU1619" s="32"/>
      <c r="BV1619" s="32"/>
      <c r="BW1619" s="32"/>
      <c r="BX1619" s="32"/>
      <c r="BY1619" s="32"/>
      <c r="BZ1619" s="32"/>
      <c r="CA1619" s="32"/>
      <c r="CB1619" s="32"/>
      <c r="CC1619" s="32"/>
      <c r="CD1619" s="32"/>
      <c r="CE1619" s="32"/>
      <c r="CF1619" s="32"/>
      <c r="CG1619" s="32"/>
      <c r="CH1619" s="32"/>
      <c r="CI1619" s="32"/>
      <c r="CJ1619" s="32"/>
      <c r="CK1619" s="32"/>
      <c r="CL1619" s="32"/>
      <c r="CM1619" s="32"/>
      <c r="CN1619" s="32"/>
      <c r="CO1619" s="32"/>
      <c r="CP1619" s="32"/>
      <c r="CQ1619" s="32"/>
      <c r="CR1619" s="32"/>
      <c r="CS1619" s="32"/>
      <c r="CT1619" s="32"/>
      <c r="CU1619" s="32"/>
      <c r="CV1619" s="32"/>
      <c r="CW1619" s="32"/>
    </row>
    <row r="1620" spans="15:101" s="26" customFormat="1" x14ac:dyDescent="0.3">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c r="AV1620" s="32"/>
      <c r="AW1620" s="32"/>
      <c r="AX1620" s="32"/>
      <c r="AY1620" s="32"/>
      <c r="AZ1620" s="32"/>
      <c r="BA1620" s="32"/>
      <c r="BB1620" s="32"/>
      <c r="BC1620" s="32"/>
      <c r="BD1620" s="32"/>
      <c r="BE1620" s="32"/>
      <c r="BF1620" s="32"/>
      <c r="BG1620" s="32"/>
      <c r="BH1620" s="32"/>
      <c r="BI1620" s="32"/>
      <c r="BJ1620" s="32"/>
      <c r="BK1620" s="32"/>
      <c r="BL1620" s="32"/>
      <c r="BM1620" s="32"/>
      <c r="BN1620" s="32"/>
      <c r="BO1620" s="32"/>
      <c r="BP1620" s="32"/>
      <c r="BQ1620" s="32"/>
      <c r="BR1620" s="32"/>
      <c r="BS1620" s="32"/>
      <c r="BT1620" s="32"/>
      <c r="BU1620" s="32"/>
      <c r="BV1620" s="32"/>
      <c r="BW1620" s="32"/>
      <c r="BX1620" s="32"/>
      <c r="BY1620" s="32"/>
      <c r="BZ1620" s="32"/>
      <c r="CA1620" s="32"/>
      <c r="CB1620" s="32"/>
      <c r="CC1620" s="32"/>
      <c r="CD1620" s="32"/>
      <c r="CE1620" s="32"/>
      <c r="CF1620" s="32"/>
      <c r="CG1620" s="32"/>
      <c r="CH1620" s="32"/>
      <c r="CI1620" s="32"/>
      <c r="CJ1620" s="32"/>
      <c r="CK1620" s="32"/>
      <c r="CL1620" s="32"/>
      <c r="CM1620" s="32"/>
      <c r="CN1620" s="32"/>
      <c r="CO1620" s="32"/>
      <c r="CP1620" s="32"/>
      <c r="CQ1620" s="32"/>
      <c r="CR1620" s="32"/>
      <c r="CS1620" s="32"/>
      <c r="CT1620" s="32"/>
      <c r="CU1620" s="32"/>
      <c r="CV1620" s="32"/>
      <c r="CW1620" s="32"/>
    </row>
    <row r="1621" spans="15:101" s="26" customFormat="1" x14ac:dyDescent="0.3">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c r="AV1621" s="32"/>
      <c r="AW1621" s="32"/>
      <c r="AX1621" s="32"/>
      <c r="AY1621" s="32"/>
      <c r="AZ1621" s="32"/>
      <c r="BA1621" s="32"/>
      <c r="BB1621" s="32"/>
      <c r="BC1621" s="32"/>
      <c r="BD1621" s="32"/>
      <c r="BE1621" s="32"/>
      <c r="BF1621" s="32"/>
      <c r="BG1621" s="32"/>
      <c r="BH1621" s="32"/>
      <c r="BI1621" s="32"/>
      <c r="BJ1621" s="32"/>
      <c r="BK1621" s="32"/>
      <c r="BL1621" s="32"/>
      <c r="BM1621" s="32"/>
      <c r="BN1621" s="32"/>
      <c r="BO1621" s="32"/>
      <c r="BP1621" s="32"/>
      <c r="BQ1621" s="32"/>
      <c r="BR1621" s="32"/>
      <c r="BS1621" s="32"/>
      <c r="BT1621" s="32"/>
      <c r="BU1621" s="32"/>
      <c r="BV1621" s="32"/>
      <c r="BW1621" s="32"/>
      <c r="BX1621" s="32"/>
      <c r="BY1621" s="32"/>
      <c r="BZ1621" s="32"/>
      <c r="CA1621" s="32"/>
      <c r="CB1621" s="32"/>
      <c r="CC1621" s="32"/>
      <c r="CD1621" s="32"/>
      <c r="CE1621" s="32"/>
      <c r="CF1621" s="32"/>
      <c r="CG1621" s="32"/>
      <c r="CH1621" s="32"/>
      <c r="CI1621" s="32"/>
      <c r="CJ1621" s="32"/>
      <c r="CK1621" s="32"/>
      <c r="CL1621" s="32"/>
      <c r="CM1621" s="32"/>
      <c r="CN1621" s="32"/>
      <c r="CO1621" s="32"/>
      <c r="CP1621" s="32"/>
      <c r="CQ1621" s="32"/>
      <c r="CR1621" s="32"/>
      <c r="CS1621" s="32"/>
      <c r="CT1621" s="32"/>
      <c r="CU1621" s="32"/>
      <c r="CV1621" s="32"/>
      <c r="CW1621" s="32"/>
    </row>
    <row r="1622" spans="15:101" s="26" customFormat="1" x14ac:dyDescent="0.3">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c r="AV1622" s="32"/>
      <c r="AW1622" s="32"/>
      <c r="AX1622" s="32"/>
      <c r="AY1622" s="32"/>
      <c r="AZ1622" s="32"/>
      <c r="BA1622" s="32"/>
      <c r="BB1622" s="32"/>
      <c r="BC1622" s="32"/>
      <c r="BD1622" s="32"/>
      <c r="BE1622" s="32"/>
      <c r="BF1622" s="32"/>
      <c r="BG1622" s="32"/>
      <c r="BH1622" s="32"/>
      <c r="BI1622" s="32"/>
      <c r="BJ1622" s="32"/>
      <c r="BK1622" s="32"/>
      <c r="BL1622" s="32"/>
      <c r="BM1622" s="32"/>
      <c r="BN1622" s="32"/>
      <c r="BO1622" s="32"/>
      <c r="BP1622" s="32"/>
      <c r="BQ1622" s="32"/>
      <c r="BR1622" s="32"/>
      <c r="BS1622" s="32"/>
      <c r="BT1622" s="32"/>
      <c r="BU1622" s="32"/>
      <c r="BV1622" s="32"/>
      <c r="BW1622" s="32"/>
      <c r="BX1622" s="32"/>
      <c r="BY1622" s="32"/>
      <c r="BZ1622" s="32"/>
      <c r="CA1622" s="32"/>
      <c r="CB1622" s="32"/>
      <c r="CC1622" s="32"/>
      <c r="CD1622" s="32"/>
      <c r="CE1622" s="32"/>
      <c r="CF1622" s="32"/>
      <c r="CG1622" s="32"/>
      <c r="CH1622" s="32"/>
      <c r="CI1622" s="32"/>
      <c r="CJ1622" s="32"/>
      <c r="CK1622" s="32"/>
      <c r="CL1622" s="32"/>
      <c r="CM1622" s="32"/>
      <c r="CN1622" s="32"/>
      <c r="CO1622" s="32"/>
      <c r="CP1622" s="32"/>
      <c r="CQ1622" s="32"/>
      <c r="CR1622" s="32"/>
      <c r="CS1622" s="32"/>
      <c r="CT1622" s="32"/>
      <c r="CU1622" s="32"/>
      <c r="CV1622" s="32"/>
      <c r="CW1622" s="32"/>
    </row>
    <row r="1623" spans="15:101" s="26" customFormat="1" x14ac:dyDescent="0.3">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c r="AV1623" s="32"/>
      <c r="AW1623" s="32"/>
      <c r="AX1623" s="32"/>
      <c r="AY1623" s="32"/>
      <c r="AZ1623" s="32"/>
      <c r="BA1623" s="32"/>
      <c r="BB1623" s="32"/>
      <c r="BC1623" s="32"/>
      <c r="BD1623" s="32"/>
      <c r="BE1623" s="32"/>
      <c r="BF1623" s="32"/>
      <c r="BG1623" s="32"/>
      <c r="BH1623" s="32"/>
      <c r="BI1623" s="32"/>
      <c r="BJ1623" s="32"/>
      <c r="BK1623" s="32"/>
      <c r="BL1623" s="32"/>
      <c r="BM1623" s="32"/>
      <c r="BN1623" s="32"/>
      <c r="BO1623" s="32"/>
      <c r="BP1623" s="32"/>
      <c r="BQ1623" s="32"/>
      <c r="BR1623" s="32"/>
      <c r="BS1623" s="32"/>
      <c r="BT1623" s="32"/>
      <c r="BU1623" s="32"/>
      <c r="BV1623" s="32"/>
      <c r="BW1623" s="32"/>
      <c r="BX1623" s="32"/>
      <c r="BY1623" s="32"/>
      <c r="BZ1623" s="32"/>
      <c r="CA1623" s="32"/>
      <c r="CB1623" s="32"/>
      <c r="CC1623" s="32"/>
      <c r="CD1623" s="32"/>
      <c r="CE1623" s="32"/>
      <c r="CF1623" s="32"/>
      <c r="CG1623" s="32"/>
      <c r="CH1623" s="32"/>
      <c r="CI1623" s="32"/>
      <c r="CJ1623" s="32"/>
      <c r="CK1623" s="32"/>
      <c r="CL1623" s="32"/>
      <c r="CM1623" s="32"/>
      <c r="CN1623" s="32"/>
      <c r="CO1623" s="32"/>
      <c r="CP1623" s="32"/>
      <c r="CQ1623" s="32"/>
      <c r="CR1623" s="32"/>
      <c r="CS1623" s="32"/>
      <c r="CT1623" s="32"/>
      <c r="CU1623" s="32"/>
      <c r="CV1623" s="32"/>
      <c r="CW1623" s="32"/>
    </row>
    <row r="1624" spans="15:101" s="26" customFormat="1" x14ac:dyDescent="0.3">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c r="AV1624" s="32"/>
      <c r="AW1624" s="32"/>
      <c r="AX1624" s="32"/>
      <c r="AY1624" s="32"/>
      <c r="AZ1624" s="32"/>
      <c r="BA1624" s="32"/>
      <c r="BB1624" s="32"/>
      <c r="BC1624" s="32"/>
      <c r="BD1624" s="32"/>
      <c r="BE1624" s="32"/>
      <c r="BF1624" s="32"/>
      <c r="BG1624" s="32"/>
      <c r="BH1624" s="32"/>
      <c r="BI1624" s="32"/>
      <c r="BJ1624" s="32"/>
      <c r="BK1624" s="32"/>
      <c r="BL1624" s="32"/>
      <c r="BM1624" s="32"/>
      <c r="BN1624" s="32"/>
      <c r="BO1624" s="32"/>
      <c r="BP1624" s="32"/>
      <c r="BQ1624" s="32"/>
      <c r="BR1624" s="32"/>
      <c r="BS1624" s="32"/>
      <c r="BT1624" s="32"/>
      <c r="BU1624" s="32"/>
      <c r="BV1624" s="32"/>
      <c r="BW1624" s="32"/>
      <c r="BX1624" s="32"/>
      <c r="BY1624" s="32"/>
      <c r="BZ1624" s="32"/>
      <c r="CA1624" s="32"/>
      <c r="CB1624" s="32"/>
      <c r="CC1624" s="32"/>
      <c r="CD1624" s="32"/>
      <c r="CE1624" s="32"/>
      <c r="CF1624" s="32"/>
      <c r="CG1624" s="32"/>
      <c r="CH1624" s="32"/>
      <c r="CI1624" s="32"/>
      <c r="CJ1624" s="32"/>
      <c r="CK1624" s="32"/>
      <c r="CL1624" s="32"/>
      <c r="CM1624" s="32"/>
      <c r="CN1624" s="32"/>
      <c r="CO1624" s="32"/>
      <c r="CP1624" s="32"/>
      <c r="CQ1624" s="32"/>
      <c r="CR1624" s="32"/>
      <c r="CS1624" s="32"/>
      <c r="CT1624" s="32"/>
      <c r="CU1624" s="32"/>
      <c r="CV1624" s="32"/>
      <c r="CW1624" s="32"/>
    </row>
    <row r="1625" spans="15:101" s="26" customFormat="1" x14ac:dyDescent="0.3">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c r="AV1625" s="32"/>
      <c r="AW1625" s="32"/>
      <c r="AX1625" s="32"/>
      <c r="AY1625" s="32"/>
      <c r="AZ1625" s="32"/>
      <c r="BA1625" s="32"/>
      <c r="BB1625" s="32"/>
      <c r="BC1625" s="32"/>
      <c r="BD1625" s="32"/>
      <c r="BE1625" s="32"/>
      <c r="BF1625" s="32"/>
      <c r="BG1625" s="32"/>
      <c r="BH1625" s="32"/>
      <c r="BI1625" s="32"/>
      <c r="BJ1625" s="32"/>
      <c r="BK1625" s="32"/>
      <c r="BL1625" s="32"/>
      <c r="BM1625" s="32"/>
      <c r="BN1625" s="32"/>
      <c r="BO1625" s="32"/>
      <c r="BP1625" s="32"/>
      <c r="BQ1625" s="32"/>
      <c r="BR1625" s="32"/>
      <c r="BS1625" s="32"/>
      <c r="BT1625" s="32"/>
      <c r="BU1625" s="32"/>
      <c r="BV1625" s="32"/>
      <c r="BW1625" s="32"/>
      <c r="BX1625" s="32"/>
      <c r="BY1625" s="32"/>
      <c r="BZ1625" s="32"/>
      <c r="CA1625" s="32"/>
      <c r="CB1625" s="32"/>
      <c r="CC1625" s="32"/>
      <c r="CD1625" s="32"/>
      <c r="CE1625" s="32"/>
      <c r="CF1625" s="32"/>
      <c r="CG1625" s="32"/>
      <c r="CH1625" s="32"/>
      <c r="CI1625" s="32"/>
      <c r="CJ1625" s="32"/>
      <c r="CK1625" s="32"/>
      <c r="CL1625" s="32"/>
      <c r="CM1625" s="32"/>
      <c r="CN1625" s="32"/>
      <c r="CO1625" s="32"/>
      <c r="CP1625" s="32"/>
      <c r="CQ1625" s="32"/>
      <c r="CR1625" s="32"/>
      <c r="CS1625" s="32"/>
      <c r="CT1625" s="32"/>
      <c r="CU1625" s="32"/>
      <c r="CV1625" s="32"/>
      <c r="CW1625" s="32"/>
    </row>
    <row r="1626" spans="15:101" s="26" customFormat="1" x14ac:dyDescent="0.3">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c r="AV1626" s="32"/>
      <c r="AW1626" s="32"/>
      <c r="AX1626" s="32"/>
      <c r="AY1626" s="32"/>
      <c r="AZ1626" s="32"/>
      <c r="BA1626" s="32"/>
      <c r="BB1626" s="32"/>
      <c r="BC1626" s="32"/>
      <c r="BD1626" s="32"/>
      <c r="BE1626" s="32"/>
      <c r="BF1626" s="32"/>
      <c r="BG1626" s="32"/>
      <c r="BH1626" s="32"/>
      <c r="BI1626" s="32"/>
      <c r="BJ1626" s="32"/>
      <c r="BK1626" s="32"/>
      <c r="BL1626" s="32"/>
      <c r="BM1626" s="32"/>
      <c r="BN1626" s="32"/>
      <c r="BO1626" s="32"/>
      <c r="BP1626" s="32"/>
      <c r="BQ1626" s="32"/>
      <c r="BR1626" s="32"/>
      <c r="BS1626" s="32"/>
      <c r="BT1626" s="32"/>
      <c r="BU1626" s="32"/>
      <c r="BV1626" s="32"/>
      <c r="BW1626" s="32"/>
      <c r="BX1626" s="32"/>
      <c r="BY1626" s="32"/>
      <c r="BZ1626" s="32"/>
      <c r="CA1626" s="32"/>
      <c r="CB1626" s="32"/>
      <c r="CC1626" s="32"/>
      <c r="CD1626" s="32"/>
      <c r="CE1626" s="32"/>
      <c r="CF1626" s="32"/>
      <c r="CG1626" s="32"/>
      <c r="CH1626" s="32"/>
      <c r="CI1626" s="32"/>
      <c r="CJ1626" s="32"/>
      <c r="CK1626" s="32"/>
      <c r="CL1626" s="32"/>
      <c r="CM1626" s="32"/>
      <c r="CN1626" s="32"/>
      <c r="CO1626" s="32"/>
      <c r="CP1626" s="32"/>
      <c r="CQ1626" s="32"/>
      <c r="CR1626" s="32"/>
      <c r="CS1626" s="32"/>
      <c r="CT1626" s="32"/>
      <c r="CU1626" s="32"/>
      <c r="CV1626" s="32"/>
      <c r="CW1626" s="32"/>
    </row>
    <row r="1627" spans="15:101" s="26" customFormat="1" x14ac:dyDescent="0.3">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c r="AV1627" s="32"/>
      <c r="AW1627" s="32"/>
      <c r="AX1627" s="32"/>
      <c r="AY1627" s="32"/>
      <c r="AZ1627" s="32"/>
      <c r="BA1627" s="32"/>
      <c r="BB1627" s="32"/>
      <c r="BC1627" s="32"/>
      <c r="BD1627" s="32"/>
      <c r="BE1627" s="32"/>
      <c r="BF1627" s="32"/>
      <c r="BG1627" s="32"/>
      <c r="BH1627" s="32"/>
      <c r="BI1627" s="32"/>
      <c r="BJ1627" s="32"/>
      <c r="BK1627" s="32"/>
      <c r="BL1627" s="32"/>
      <c r="BM1627" s="32"/>
      <c r="BN1627" s="32"/>
      <c r="BO1627" s="32"/>
      <c r="BP1627" s="32"/>
      <c r="BQ1627" s="32"/>
      <c r="BR1627" s="32"/>
      <c r="BS1627" s="32"/>
      <c r="BT1627" s="32"/>
      <c r="BU1627" s="32"/>
      <c r="BV1627" s="32"/>
      <c r="BW1627" s="32"/>
      <c r="BX1627" s="32"/>
      <c r="BY1627" s="32"/>
      <c r="BZ1627" s="32"/>
      <c r="CA1627" s="32"/>
      <c r="CB1627" s="32"/>
      <c r="CC1627" s="32"/>
      <c r="CD1627" s="32"/>
      <c r="CE1627" s="32"/>
      <c r="CF1627" s="32"/>
      <c r="CG1627" s="32"/>
      <c r="CH1627" s="32"/>
      <c r="CI1627" s="32"/>
      <c r="CJ1627" s="32"/>
      <c r="CK1627" s="32"/>
      <c r="CL1627" s="32"/>
      <c r="CM1627" s="32"/>
      <c r="CN1627" s="32"/>
      <c r="CO1627" s="32"/>
      <c r="CP1627" s="32"/>
      <c r="CQ1627" s="32"/>
      <c r="CR1627" s="32"/>
      <c r="CS1627" s="32"/>
      <c r="CT1627" s="32"/>
      <c r="CU1627" s="32"/>
      <c r="CV1627" s="32"/>
      <c r="CW1627" s="32"/>
    </row>
    <row r="1628" spans="15:101" s="26" customFormat="1" x14ac:dyDescent="0.3">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c r="AV1628" s="32"/>
      <c r="AW1628" s="32"/>
      <c r="AX1628" s="32"/>
      <c r="AY1628" s="32"/>
      <c r="AZ1628" s="32"/>
      <c r="BA1628" s="32"/>
      <c r="BB1628" s="32"/>
      <c r="BC1628" s="32"/>
      <c r="BD1628" s="32"/>
      <c r="BE1628" s="32"/>
      <c r="BF1628" s="32"/>
      <c r="BG1628" s="32"/>
      <c r="BH1628" s="32"/>
      <c r="BI1628" s="32"/>
      <c r="BJ1628" s="32"/>
      <c r="BK1628" s="32"/>
      <c r="BL1628" s="32"/>
      <c r="BM1628" s="32"/>
      <c r="BN1628" s="32"/>
      <c r="BO1628" s="32"/>
      <c r="BP1628" s="32"/>
      <c r="BQ1628" s="32"/>
      <c r="BR1628" s="32"/>
      <c r="BS1628" s="32"/>
      <c r="BT1628" s="32"/>
      <c r="BU1628" s="32"/>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row>
    <row r="1629" spans="15:101" s="26" customFormat="1" x14ac:dyDescent="0.3">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c r="AV1629" s="32"/>
      <c r="AW1629" s="32"/>
      <c r="AX1629" s="32"/>
      <c r="AY1629" s="32"/>
      <c r="AZ1629" s="32"/>
      <c r="BA1629" s="32"/>
      <c r="BB1629" s="32"/>
      <c r="BC1629" s="32"/>
      <c r="BD1629" s="32"/>
      <c r="BE1629" s="32"/>
      <c r="BF1629" s="32"/>
      <c r="BG1629" s="32"/>
      <c r="BH1629" s="32"/>
      <c r="BI1629" s="32"/>
      <c r="BJ1629" s="32"/>
      <c r="BK1629" s="32"/>
      <c r="BL1629" s="32"/>
      <c r="BM1629" s="32"/>
      <c r="BN1629" s="32"/>
      <c r="BO1629" s="32"/>
      <c r="BP1629" s="32"/>
      <c r="BQ1629" s="32"/>
      <c r="BR1629" s="32"/>
      <c r="BS1629" s="32"/>
      <c r="BT1629" s="32"/>
      <c r="BU1629" s="32"/>
      <c r="BV1629" s="32"/>
      <c r="BW1629" s="32"/>
      <c r="BX1629" s="32"/>
      <c r="BY1629" s="32"/>
      <c r="BZ1629" s="32"/>
      <c r="CA1629" s="32"/>
      <c r="CB1629" s="32"/>
      <c r="CC1629" s="32"/>
      <c r="CD1629" s="32"/>
      <c r="CE1629" s="32"/>
      <c r="CF1629" s="32"/>
      <c r="CG1629" s="32"/>
      <c r="CH1629" s="32"/>
      <c r="CI1629" s="32"/>
      <c r="CJ1629" s="32"/>
      <c r="CK1629" s="32"/>
      <c r="CL1629" s="32"/>
      <c r="CM1629" s="32"/>
      <c r="CN1629" s="32"/>
      <c r="CO1629" s="32"/>
      <c r="CP1629" s="32"/>
      <c r="CQ1629" s="32"/>
      <c r="CR1629" s="32"/>
      <c r="CS1629" s="32"/>
      <c r="CT1629" s="32"/>
      <c r="CU1629" s="32"/>
      <c r="CV1629" s="32"/>
      <c r="CW1629" s="32"/>
    </row>
    <row r="1630" spans="15:101" s="26" customFormat="1" x14ac:dyDescent="0.3">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c r="AV1630" s="32"/>
      <c r="AW1630" s="32"/>
      <c r="AX1630" s="32"/>
      <c r="AY1630" s="32"/>
      <c r="AZ1630" s="32"/>
      <c r="BA1630" s="32"/>
      <c r="BB1630" s="32"/>
      <c r="BC1630" s="32"/>
      <c r="BD1630" s="32"/>
      <c r="BE1630" s="32"/>
      <c r="BF1630" s="32"/>
      <c r="BG1630" s="32"/>
      <c r="BH1630" s="32"/>
      <c r="BI1630" s="32"/>
      <c r="BJ1630" s="32"/>
      <c r="BK1630" s="32"/>
      <c r="BL1630" s="32"/>
      <c r="BM1630" s="32"/>
      <c r="BN1630" s="32"/>
      <c r="BO1630" s="32"/>
      <c r="BP1630" s="32"/>
      <c r="BQ1630" s="32"/>
      <c r="BR1630" s="32"/>
      <c r="BS1630" s="32"/>
      <c r="BT1630" s="32"/>
      <c r="BU1630" s="32"/>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row>
    <row r="1631" spans="15:101" s="26" customFormat="1" x14ac:dyDescent="0.3">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c r="AV1631" s="32"/>
      <c r="AW1631" s="32"/>
      <c r="AX1631" s="32"/>
      <c r="AY1631" s="32"/>
      <c r="AZ1631" s="32"/>
      <c r="BA1631" s="32"/>
      <c r="BB1631" s="32"/>
      <c r="BC1631" s="32"/>
      <c r="BD1631" s="32"/>
      <c r="BE1631" s="32"/>
      <c r="BF1631" s="32"/>
      <c r="BG1631" s="32"/>
      <c r="BH1631" s="32"/>
      <c r="BI1631" s="32"/>
      <c r="BJ1631" s="32"/>
      <c r="BK1631" s="32"/>
      <c r="BL1631" s="32"/>
      <c r="BM1631" s="32"/>
      <c r="BN1631" s="32"/>
      <c r="BO1631" s="32"/>
      <c r="BP1631" s="32"/>
      <c r="BQ1631" s="32"/>
      <c r="BR1631" s="32"/>
      <c r="BS1631" s="32"/>
      <c r="BT1631" s="32"/>
      <c r="BU1631" s="32"/>
      <c r="BV1631" s="32"/>
      <c r="BW1631" s="32"/>
      <c r="BX1631" s="32"/>
      <c r="BY1631" s="32"/>
      <c r="BZ1631" s="32"/>
      <c r="CA1631" s="32"/>
      <c r="CB1631" s="32"/>
      <c r="CC1631" s="32"/>
      <c r="CD1631" s="32"/>
      <c r="CE1631" s="32"/>
      <c r="CF1631" s="32"/>
      <c r="CG1631" s="32"/>
      <c r="CH1631" s="32"/>
      <c r="CI1631" s="32"/>
      <c r="CJ1631" s="32"/>
      <c r="CK1631" s="32"/>
      <c r="CL1631" s="32"/>
      <c r="CM1631" s="32"/>
      <c r="CN1631" s="32"/>
      <c r="CO1631" s="32"/>
      <c r="CP1631" s="32"/>
      <c r="CQ1631" s="32"/>
      <c r="CR1631" s="32"/>
      <c r="CS1631" s="32"/>
      <c r="CT1631" s="32"/>
      <c r="CU1631" s="32"/>
      <c r="CV1631" s="32"/>
      <c r="CW1631" s="32"/>
    </row>
    <row r="1632" spans="15:101" s="26" customFormat="1" x14ac:dyDescent="0.3">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c r="AV1632" s="32"/>
      <c r="AW1632" s="32"/>
      <c r="AX1632" s="32"/>
      <c r="AY1632" s="32"/>
      <c r="AZ1632" s="32"/>
      <c r="BA1632" s="32"/>
      <c r="BB1632" s="32"/>
      <c r="BC1632" s="32"/>
      <c r="BD1632" s="32"/>
      <c r="BE1632" s="32"/>
      <c r="BF1632" s="32"/>
      <c r="BG1632" s="32"/>
      <c r="BH1632" s="32"/>
      <c r="BI1632" s="32"/>
      <c r="BJ1632" s="32"/>
      <c r="BK1632" s="32"/>
      <c r="BL1632" s="32"/>
      <c r="BM1632" s="32"/>
      <c r="BN1632" s="32"/>
      <c r="BO1632" s="32"/>
      <c r="BP1632" s="32"/>
      <c r="BQ1632" s="32"/>
      <c r="BR1632" s="32"/>
      <c r="BS1632" s="32"/>
      <c r="BT1632" s="32"/>
      <c r="BU1632" s="32"/>
      <c r="BV1632" s="32"/>
      <c r="BW1632" s="32"/>
      <c r="BX1632" s="32"/>
      <c r="BY1632" s="32"/>
      <c r="BZ1632" s="32"/>
      <c r="CA1632" s="32"/>
      <c r="CB1632" s="32"/>
      <c r="CC1632" s="32"/>
      <c r="CD1632" s="32"/>
      <c r="CE1632" s="32"/>
      <c r="CF1632" s="32"/>
      <c r="CG1632" s="32"/>
      <c r="CH1632" s="32"/>
      <c r="CI1632" s="32"/>
      <c r="CJ1632" s="32"/>
      <c r="CK1632" s="32"/>
      <c r="CL1632" s="32"/>
      <c r="CM1632" s="32"/>
      <c r="CN1632" s="32"/>
      <c r="CO1632" s="32"/>
      <c r="CP1632" s="32"/>
      <c r="CQ1632" s="32"/>
      <c r="CR1632" s="32"/>
      <c r="CS1632" s="32"/>
      <c r="CT1632" s="32"/>
      <c r="CU1632" s="32"/>
      <c r="CV1632" s="32"/>
      <c r="CW1632" s="32"/>
    </row>
    <row r="1633" spans="15:101" s="26" customFormat="1" x14ac:dyDescent="0.3">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2"/>
      <c r="AY1633" s="32"/>
      <c r="AZ1633" s="32"/>
      <c r="BA1633" s="32"/>
      <c r="BB1633" s="32"/>
      <c r="BC1633" s="32"/>
      <c r="BD1633" s="32"/>
      <c r="BE1633" s="32"/>
      <c r="BF1633" s="32"/>
      <c r="BG1633" s="32"/>
      <c r="BH1633" s="32"/>
      <c r="BI1633" s="32"/>
      <c r="BJ1633" s="32"/>
      <c r="BK1633" s="32"/>
      <c r="BL1633" s="32"/>
      <c r="BM1633" s="32"/>
      <c r="BN1633" s="32"/>
      <c r="BO1633" s="32"/>
      <c r="BP1633" s="32"/>
      <c r="BQ1633" s="32"/>
      <c r="BR1633" s="32"/>
      <c r="BS1633" s="32"/>
      <c r="BT1633" s="32"/>
      <c r="BU1633" s="32"/>
      <c r="BV1633" s="32"/>
      <c r="BW1633" s="32"/>
      <c r="BX1633" s="32"/>
      <c r="BY1633" s="32"/>
      <c r="BZ1633" s="32"/>
      <c r="CA1633" s="32"/>
      <c r="CB1633" s="32"/>
      <c r="CC1633" s="32"/>
      <c r="CD1633" s="32"/>
      <c r="CE1633" s="32"/>
      <c r="CF1633" s="32"/>
      <c r="CG1633" s="32"/>
      <c r="CH1633" s="32"/>
      <c r="CI1633" s="32"/>
      <c r="CJ1633" s="32"/>
      <c r="CK1633" s="32"/>
      <c r="CL1633" s="32"/>
      <c r="CM1633" s="32"/>
      <c r="CN1633" s="32"/>
      <c r="CO1633" s="32"/>
      <c r="CP1633" s="32"/>
      <c r="CQ1633" s="32"/>
      <c r="CR1633" s="32"/>
      <c r="CS1633" s="32"/>
      <c r="CT1633" s="32"/>
      <c r="CU1633" s="32"/>
      <c r="CV1633" s="32"/>
      <c r="CW1633" s="32"/>
    </row>
    <row r="1634" spans="15:101" s="26" customFormat="1" x14ac:dyDescent="0.3">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c r="AV1634" s="32"/>
      <c r="AW1634" s="32"/>
      <c r="AX1634" s="32"/>
      <c r="AY1634" s="32"/>
      <c r="AZ1634" s="32"/>
      <c r="BA1634" s="32"/>
      <c r="BB1634" s="32"/>
      <c r="BC1634" s="32"/>
      <c r="BD1634" s="32"/>
      <c r="BE1634" s="32"/>
      <c r="BF1634" s="32"/>
      <c r="BG1634" s="32"/>
      <c r="BH1634" s="32"/>
      <c r="BI1634" s="32"/>
      <c r="BJ1634" s="32"/>
      <c r="BK1634" s="32"/>
      <c r="BL1634" s="32"/>
      <c r="BM1634" s="32"/>
      <c r="BN1634" s="32"/>
      <c r="BO1634" s="32"/>
      <c r="BP1634" s="32"/>
      <c r="BQ1634" s="32"/>
      <c r="BR1634" s="32"/>
      <c r="BS1634" s="32"/>
      <c r="BT1634" s="32"/>
      <c r="BU1634" s="32"/>
      <c r="BV1634" s="32"/>
      <c r="BW1634" s="32"/>
      <c r="BX1634" s="32"/>
      <c r="BY1634" s="32"/>
      <c r="BZ1634" s="32"/>
      <c r="CA1634" s="32"/>
      <c r="CB1634" s="32"/>
      <c r="CC1634" s="32"/>
      <c r="CD1634" s="32"/>
      <c r="CE1634" s="32"/>
      <c r="CF1634" s="32"/>
      <c r="CG1634" s="32"/>
      <c r="CH1634" s="32"/>
      <c r="CI1634" s="32"/>
      <c r="CJ1634" s="32"/>
      <c r="CK1634" s="32"/>
      <c r="CL1634" s="32"/>
      <c r="CM1634" s="32"/>
      <c r="CN1634" s="32"/>
      <c r="CO1634" s="32"/>
      <c r="CP1634" s="32"/>
      <c r="CQ1634" s="32"/>
      <c r="CR1634" s="32"/>
      <c r="CS1634" s="32"/>
      <c r="CT1634" s="32"/>
      <c r="CU1634" s="32"/>
      <c r="CV1634" s="32"/>
      <c r="CW1634" s="32"/>
    </row>
    <row r="1635" spans="15:101" s="26" customFormat="1" x14ac:dyDescent="0.3">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c r="AV1635" s="32"/>
      <c r="AW1635" s="32"/>
      <c r="AX1635" s="32"/>
      <c r="AY1635" s="32"/>
      <c r="AZ1635" s="32"/>
      <c r="BA1635" s="32"/>
      <c r="BB1635" s="32"/>
      <c r="BC1635" s="32"/>
      <c r="BD1635" s="32"/>
      <c r="BE1635" s="32"/>
      <c r="BF1635" s="32"/>
      <c r="BG1635" s="32"/>
      <c r="BH1635" s="32"/>
      <c r="BI1635" s="32"/>
      <c r="BJ1635" s="32"/>
      <c r="BK1635" s="32"/>
      <c r="BL1635" s="32"/>
      <c r="BM1635" s="32"/>
      <c r="BN1635" s="32"/>
      <c r="BO1635" s="32"/>
      <c r="BP1635" s="32"/>
      <c r="BQ1635" s="32"/>
      <c r="BR1635" s="32"/>
      <c r="BS1635" s="32"/>
      <c r="BT1635" s="32"/>
      <c r="BU1635" s="32"/>
      <c r="BV1635" s="32"/>
      <c r="BW1635" s="32"/>
      <c r="BX1635" s="32"/>
      <c r="BY1635" s="32"/>
      <c r="BZ1635" s="32"/>
      <c r="CA1635" s="32"/>
      <c r="CB1635" s="32"/>
      <c r="CC1635" s="32"/>
      <c r="CD1635" s="32"/>
      <c r="CE1635" s="32"/>
      <c r="CF1635" s="32"/>
      <c r="CG1635" s="32"/>
      <c r="CH1635" s="32"/>
      <c r="CI1635" s="32"/>
      <c r="CJ1635" s="32"/>
      <c r="CK1635" s="32"/>
      <c r="CL1635" s="32"/>
      <c r="CM1635" s="32"/>
      <c r="CN1635" s="32"/>
      <c r="CO1635" s="32"/>
      <c r="CP1635" s="32"/>
      <c r="CQ1635" s="32"/>
      <c r="CR1635" s="32"/>
      <c r="CS1635" s="32"/>
      <c r="CT1635" s="32"/>
      <c r="CU1635" s="32"/>
      <c r="CV1635" s="32"/>
      <c r="CW1635" s="32"/>
    </row>
    <row r="1636" spans="15:101" s="26" customFormat="1" x14ac:dyDescent="0.3">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c r="AV1636" s="32"/>
      <c r="AW1636" s="32"/>
      <c r="AX1636" s="32"/>
      <c r="AY1636" s="32"/>
      <c r="AZ1636" s="32"/>
      <c r="BA1636" s="32"/>
      <c r="BB1636" s="32"/>
      <c r="BC1636" s="32"/>
      <c r="BD1636" s="32"/>
      <c r="BE1636" s="32"/>
      <c r="BF1636" s="32"/>
      <c r="BG1636" s="32"/>
      <c r="BH1636" s="32"/>
      <c r="BI1636" s="32"/>
      <c r="BJ1636" s="32"/>
      <c r="BK1636" s="32"/>
      <c r="BL1636" s="32"/>
      <c r="BM1636" s="32"/>
      <c r="BN1636" s="32"/>
      <c r="BO1636" s="32"/>
      <c r="BP1636" s="32"/>
      <c r="BQ1636" s="32"/>
      <c r="BR1636" s="32"/>
      <c r="BS1636" s="32"/>
      <c r="BT1636" s="32"/>
      <c r="BU1636" s="32"/>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row>
    <row r="1637" spans="15:101" s="26" customFormat="1" x14ac:dyDescent="0.3">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c r="AV1637" s="32"/>
      <c r="AW1637" s="32"/>
      <c r="AX1637" s="32"/>
      <c r="AY1637" s="32"/>
      <c r="AZ1637" s="32"/>
      <c r="BA1637" s="32"/>
      <c r="BB1637" s="32"/>
      <c r="BC1637" s="32"/>
      <c r="BD1637" s="32"/>
      <c r="BE1637" s="32"/>
      <c r="BF1637" s="32"/>
      <c r="BG1637" s="32"/>
      <c r="BH1637" s="32"/>
      <c r="BI1637" s="32"/>
      <c r="BJ1637" s="32"/>
      <c r="BK1637" s="32"/>
      <c r="BL1637" s="32"/>
      <c r="BM1637" s="32"/>
      <c r="BN1637" s="32"/>
      <c r="BO1637" s="32"/>
      <c r="BP1637" s="32"/>
      <c r="BQ1637" s="32"/>
      <c r="BR1637" s="32"/>
      <c r="BS1637" s="32"/>
      <c r="BT1637" s="32"/>
      <c r="BU1637" s="32"/>
      <c r="BV1637" s="32"/>
      <c r="BW1637" s="32"/>
      <c r="BX1637" s="32"/>
      <c r="BY1637" s="32"/>
      <c r="BZ1637" s="32"/>
      <c r="CA1637" s="32"/>
      <c r="CB1637" s="32"/>
      <c r="CC1637" s="32"/>
      <c r="CD1637" s="32"/>
      <c r="CE1637" s="32"/>
      <c r="CF1637" s="32"/>
      <c r="CG1637" s="32"/>
      <c r="CH1637" s="32"/>
      <c r="CI1637" s="32"/>
      <c r="CJ1637" s="32"/>
      <c r="CK1637" s="32"/>
      <c r="CL1637" s="32"/>
      <c r="CM1637" s="32"/>
      <c r="CN1637" s="32"/>
      <c r="CO1637" s="32"/>
      <c r="CP1637" s="32"/>
      <c r="CQ1637" s="32"/>
      <c r="CR1637" s="32"/>
      <c r="CS1637" s="32"/>
      <c r="CT1637" s="32"/>
      <c r="CU1637" s="32"/>
      <c r="CV1637" s="32"/>
      <c r="CW1637" s="32"/>
    </row>
    <row r="1638" spans="15:101" s="26" customFormat="1" x14ac:dyDescent="0.3">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c r="AV1638" s="32"/>
      <c r="AW1638" s="32"/>
      <c r="AX1638" s="32"/>
      <c r="AY1638" s="32"/>
      <c r="AZ1638" s="32"/>
      <c r="BA1638" s="32"/>
      <c r="BB1638" s="32"/>
      <c r="BC1638" s="32"/>
      <c r="BD1638" s="32"/>
      <c r="BE1638" s="32"/>
      <c r="BF1638" s="32"/>
      <c r="BG1638" s="32"/>
      <c r="BH1638" s="32"/>
      <c r="BI1638" s="32"/>
      <c r="BJ1638" s="32"/>
      <c r="BK1638" s="32"/>
      <c r="BL1638" s="32"/>
      <c r="BM1638" s="32"/>
      <c r="BN1638" s="32"/>
      <c r="BO1638" s="32"/>
      <c r="BP1638" s="32"/>
      <c r="BQ1638" s="32"/>
      <c r="BR1638" s="32"/>
      <c r="BS1638" s="32"/>
      <c r="BT1638" s="32"/>
      <c r="BU1638" s="32"/>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row>
    <row r="1639" spans="15:101" s="26" customFormat="1" x14ac:dyDescent="0.3">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c r="AV1639" s="32"/>
      <c r="AW1639" s="32"/>
      <c r="AX1639" s="32"/>
      <c r="AY1639" s="32"/>
      <c r="AZ1639" s="32"/>
      <c r="BA1639" s="32"/>
      <c r="BB1639" s="32"/>
      <c r="BC1639" s="32"/>
      <c r="BD1639" s="32"/>
      <c r="BE1639" s="32"/>
      <c r="BF1639" s="32"/>
      <c r="BG1639" s="32"/>
      <c r="BH1639" s="32"/>
      <c r="BI1639" s="32"/>
      <c r="BJ1639" s="32"/>
      <c r="BK1639" s="32"/>
      <c r="BL1639" s="32"/>
      <c r="BM1639" s="32"/>
      <c r="BN1639" s="32"/>
      <c r="BO1639" s="32"/>
      <c r="BP1639" s="32"/>
      <c r="BQ1639" s="32"/>
      <c r="BR1639" s="32"/>
      <c r="BS1639" s="32"/>
      <c r="BT1639" s="32"/>
      <c r="BU1639" s="32"/>
      <c r="BV1639" s="32"/>
      <c r="BW1639" s="32"/>
      <c r="BX1639" s="32"/>
      <c r="BY1639" s="32"/>
      <c r="BZ1639" s="32"/>
      <c r="CA1639" s="32"/>
      <c r="CB1639" s="32"/>
      <c r="CC1639" s="32"/>
      <c r="CD1639" s="32"/>
      <c r="CE1639" s="32"/>
      <c r="CF1639" s="32"/>
      <c r="CG1639" s="32"/>
      <c r="CH1639" s="32"/>
      <c r="CI1639" s="32"/>
      <c r="CJ1639" s="32"/>
      <c r="CK1639" s="32"/>
      <c r="CL1639" s="32"/>
      <c r="CM1639" s="32"/>
      <c r="CN1639" s="32"/>
      <c r="CO1639" s="32"/>
      <c r="CP1639" s="32"/>
      <c r="CQ1639" s="32"/>
      <c r="CR1639" s="32"/>
      <c r="CS1639" s="32"/>
      <c r="CT1639" s="32"/>
      <c r="CU1639" s="32"/>
      <c r="CV1639" s="32"/>
      <c r="CW1639" s="32"/>
    </row>
    <row r="1640" spans="15:101" s="26" customFormat="1" x14ac:dyDescent="0.3">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c r="AV1640" s="32"/>
      <c r="AW1640" s="32"/>
      <c r="AX1640" s="32"/>
      <c r="AY1640" s="32"/>
      <c r="AZ1640" s="32"/>
      <c r="BA1640" s="32"/>
      <c r="BB1640" s="32"/>
      <c r="BC1640" s="32"/>
      <c r="BD1640" s="32"/>
      <c r="BE1640" s="32"/>
      <c r="BF1640" s="32"/>
      <c r="BG1640" s="32"/>
      <c r="BH1640" s="32"/>
      <c r="BI1640" s="32"/>
      <c r="BJ1640" s="32"/>
      <c r="BK1640" s="32"/>
      <c r="BL1640" s="32"/>
      <c r="BM1640" s="32"/>
      <c r="BN1640" s="32"/>
      <c r="BO1640" s="32"/>
      <c r="BP1640" s="32"/>
      <c r="BQ1640" s="32"/>
      <c r="BR1640" s="32"/>
      <c r="BS1640" s="32"/>
      <c r="BT1640" s="32"/>
      <c r="BU1640" s="32"/>
      <c r="BV1640" s="32"/>
      <c r="BW1640" s="32"/>
      <c r="BX1640" s="32"/>
      <c r="BY1640" s="32"/>
      <c r="BZ1640" s="32"/>
      <c r="CA1640" s="32"/>
      <c r="CB1640" s="32"/>
      <c r="CC1640" s="32"/>
      <c r="CD1640" s="32"/>
      <c r="CE1640" s="32"/>
      <c r="CF1640" s="32"/>
      <c r="CG1640" s="32"/>
      <c r="CH1640" s="32"/>
      <c r="CI1640" s="32"/>
      <c r="CJ1640" s="32"/>
      <c r="CK1640" s="32"/>
      <c r="CL1640" s="32"/>
      <c r="CM1640" s="32"/>
      <c r="CN1640" s="32"/>
      <c r="CO1640" s="32"/>
      <c r="CP1640" s="32"/>
      <c r="CQ1640" s="32"/>
      <c r="CR1640" s="32"/>
      <c r="CS1640" s="32"/>
      <c r="CT1640" s="32"/>
      <c r="CU1640" s="32"/>
      <c r="CV1640" s="32"/>
      <c r="CW1640" s="32"/>
    </row>
    <row r="1641" spans="15:101" s="26" customFormat="1" x14ac:dyDescent="0.3">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c r="AV1641" s="32"/>
      <c r="AW1641" s="32"/>
      <c r="AX1641" s="32"/>
      <c r="AY1641" s="32"/>
      <c r="AZ1641" s="32"/>
      <c r="BA1641" s="32"/>
      <c r="BB1641" s="32"/>
      <c r="BC1641" s="32"/>
      <c r="BD1641" s="32"/>
      <c r="BE1641" s="32"/>
      <c r="BF1641" s="32"/>
      <c r="BG1641" s="32"/>
      <c r="BH1641" s="32"/>
      <c r="BI1641" s="32"/>
      <c r="BJ1641" s="32"/>
      <c r="BK1641" s="32"/>
      <c r="BL1641" s="32"/>
      <c r="BM1641" s="32"/>
      <c r="BN1641" s="32"/>
      <c r="BO1641" s="32"/>
      <c r="BP1641" s="32"/>
      <c r="BQ1641" s="32"/>
      <c r="BR1641" s="32"/>
      <c r="BS1641" s="32"/>
      <c r="BT1641" s="32"/>
      <c r="BU1641" s="32"/>
      <c r="BV1641" s="32"/>
      <c r="BW1641" s="32"/>
      <c r="BX1641" s="32"/>
      <c r="BY1641" s="32"/>
      <c r="BZ1641" s="32"/>
      <c r="CA1641" s="32"/>
      <c r="CB1641" s="32"/>
      <c r="CC1641" s="32"/>
      <c r="CD1641" s="32"/>
      <c r="CE1641" s="32"/>
      <c r="CF1641" s="32"/>
      <c r="CG1641" s="32"/>
      <c r="CH1641" s="32"/>
      <c r="CI1641" s="32"/>
      <c r="CJ1641" s="32"/>
      <c r="CK1641" s="32"/>
      <c r="CL1641" s="32"/>
      <c r="CM1641" s="32"/>
      <c r="CN1641" s="32"/>
      <c r="CO1641" s="32"/>
      <c r="CP1641" s="32"/>
      <c r="CQ1641" s="32"/>
      <c r="CR1641" s="32"/>
      <c r="CS1641" s="32"/>
      <c r="CT1641" s="32"/>
      <c r="CU1641" s="32"/>
      <c r="CV1641" s="32"/>
      <c r="CW1641" s="32"/>
    </row>
    <row r="1642" spans="15:101" s="26" customFormat="1" x14ac:dyDescent="0.3">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c r="AV1642" s="32"/>
      <c r="AW1642" s="32"/>
      <c r="AX1642" s="32"/>
      <c r="AY1642" s="32"/>
      <c r="AZ1642" s="32"/>
      <c r="BA1642" s="32"/>
      <c r="BB1642" s="32"/>
      <c r="BC1642" s="32"/>
      <c r="BD1642" s="32"/>
      <c r="BE1642" s="32"/>
      <c r="BF1642" s="32"/>
      <c r="BG1642" s="32"/>
      <c r="BH1642" s="32"/>
      <c r="BI1642" s="32"/>
      <c r="BJ1642" s="32"/>
      <c r="BK1642" s="32"/>
      <c r="BL1642" s="32"/>
      <c r="BM1642" s="32"/>
      <c r="BN1642" s="32"/>
      <c r="BO1642" s="32"/>
      <c r="BP1642" s="32"/>
      <c r="BQ1642" s="32"/>
      <c r="BR1642" s="32"/>
      <c r="BS1642" s="32"/>
      <c r="BT1642" s="32"/>
      <c r="BU1642" s="32"/>
      <c r="BV1642" s="32"/>
      <c r="BW1642" s="32"/>
      <c r="BX1642" s="32"/>
      <c r="BY1642" s="32"/>
      <c r="BZ1642" s="32"/>
      <c r="CA1642" s="32"/>
      <c r="CB1642" s="32"/>
      <c r="CC1642" s="32"/>
      <c r="CD1642" s="32"/>
      <c r="CE1642" s="32"/>
      <c r="CF1642" s="32"/>
      <c r="CG1642" s="32"/>
      <c r="CH1642" s="32"/>
      <c r="CI1642" s="32"/>
      <c r="CJ1642" s="32"/>
      <c r="CK1642" s="32"/>
      <c r="CL1642" s="32"/>
      <c r="CM1642" s="32"/>
      <c r="CN1642" s="32"/>
      <c r="CO1642" s="32"/>
      <c r="CP1642" s="32"/>
      <c r="CQ1642" s="32"/>
      <c r="CR1642" s="32"/>
      <c r="CS1642" s="32"/>
      <c r="CT1642" s="32"/>
      <c r="CU1642" s="32"/>
      <c r="CV1642" s="32"/>
      <c r="CW1642" s="32"/>
    </row>
    <row r="1643" spans="15:101" s="26" customFormat="1" x14ac:dyDescent="0.3">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c r="AV1643" s="32"/>
      <c r="AW1643" s="32"/>
      <c r="AX1643" s="32"/>
      <c r="AY1643" s="32"/>
      <c r="AZ1643" s="32"/>
      <c r="BA1643" s="32"/>
      <c r="BB1643" s="32"/>
      <c r="BC1643" s="32"/>
      <c r="BD1643" s="32"/>
      <c r="BE1643" s="32"/>
      <c r="BF1643" s="32"/>
      <c r="BG1643" s="32"/>
      <c r="BH1643" s="32"/>
      <c r="BI1643" s="32"/>
      <c r="BJ1643" s="32"/>
      <c r="BK1643" s="32"/>
      <c r="BL1643" s="32"/>
      <c r="BM1643" s="32"/>
      <c r="BN1643" s="32"/>
      <c r="BO1643" s="32"/>
      <c r="BP1643" s="32"/>
      <c r="BQ1643" s="32"/>
      <c r="BR1643" s="32"/>
      <c r="BS1643" s="32"/>
      <c r="BT1643" s="32"/>
      <c r="BU1643" s="32"/>
      <c r="BV1643" s="32"/>
      <c r="BW1643" s="32"/>
      <c r="BX1643" s="32"/>
      <c r="BY1643" s="32"/>
      <c r="BZ1643" s="32"/>
      <c r="CA1643" s="32"/>
      <c r="CB1643" s="32"/>
      <c r="CC1643" s="32"/>
      <c r="CD1643" s="32"/>
      <c r="CE1643" s="32"/>
      <c r="CF1643" s="32"/>
      <c r="CG1643" s="32"/>
      <c r="CH1643" s="32"/>
      <c r="CI1643" s="32"/>
      <c r="CJ1643" s="32"/>
      <c r="CK1643" s="32"/>
      <c r="CL1643" s="32"/>
      <c r="CM1643" s="32"/>
      <c r="CN1643" s="32"/>
      <c r="CO1643" s="32"/>
      <c r="CP1643" s="32"/>
      <c r="CQ1643" s="32"/>
      <c r="CR1643" s="32"/>
      <c r="CS1643" s="32"/>
      <c r="CT1643" s="32"/>
      <c r="CU1643" s="32"/>
      <c r="CV1643" s="32"/>
      <c r="CW1643" s="32"/>
    </row>
    <row r="1644" spans="15:101" s="26" customFormat="1" x14ac:dyDescent="0.3">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c r="AV1644" s="32"/>
      <c r="AW1644" s="32"/>
      <c r="AX1644" s="32"/>
      <c r="AY1644" s="32"/>
      <c r="AZ1644" s="32"/>
      <c r="BA1644" s="32"/>
      <c r="BB1644" s="32"/>
      <c r="BC1644" s="32"/>
      <c r="BD1644" s="32"/>
      <c r="BE1644" s="32"/>
      <c r="BF1644" s="32"/>
      <c r="BG1644" s="32"/>
      <c r="BH1644" s="32"/>
      <c r="BI1644" s="32"/>
      <c r="BJ1644" s="32"/>
      <c r="BK1644" s="32"/>
      <c r="BL1644" s="32"/>
      <c r="BM1644" s="32"/>
      <c r="BN1644" s="32"/>
      <c r="BO1644" s="32"/>
      <c r="BP1644" s="32"/>
      <c r="BQ1644" s="32"/>
      <c r="BR1644" s="32"/>
      <c r="BS1644" s="32"/>
      <c r="BT1644" s="32"/>
      <c r="BU1644" s="32"/>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row>
    <row r="1645" spans="15:101" s="26" customFormat="1" x14ac:dyDescent="0.3">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c r="AV1645" s="32"/>
      <c r="AW1645" s="32"/>
      <c r="AX1645" s="32"/>
      <c r="AY1645" s="32"/>
      <c r="AZ1645" s="32"/>
      <c r="BA1645" s="32"/>
      <c r="BB1645" s="32"/>
      <c r="BC1645" s="32"/>
      <c r="BD1645" s="32"/>
      <c r="BE1645" s="32"/>
      <c r="BF1645" s="32"/>
      <c r="BG1645" s="32"/>
      <c r="BH1645" s="32"/>
      <c r="BI1645" s="32"/>
      <c r="BJ1645" s="32"/>
      <c r="BK1645" s="32"/>
      <c r="BL1645" s="32"/>
      <c r="BM1645" s="32"/>
      <c r="BN1645" s="32"/>
      <c r="BO1645" s="32"/>
      <c r="BP1645" s="32"/>
      <c r="BQ1645" s="32"/>
      <c r="BR1645" s="32"/>
      <c r="BS1645" s="32"/>
      <c r="BT1645" s="32"/>
      <c r="BU1645" s="32"/>
      <c r="BV1645" s="32"/>
      <c r="BW1645" s="32"/>
      <c r="BX1645" s="32"/>
      <c r="BY1645" s="32"/>
      <c r="BZ1645" s="32"/>
      <c r="CA1645" s="32"/>
      <c r="CB1645" s="32"/>
      <c r="CC1645" s="32"/>
      <c r="CD1645" s="32"/>
      <c r="CE1645" s="32"/>
      <c r="CF1645" s="32"/>
      <c r="CG1645" s="32"/>
      <c r="CH1645" s="32"/>
      <c r="CI1645" s="32"/>
      <c r="CJ1645" s="32"/>
      <c r="CK1645" s="32"/>
      <c r="CL1645" s="32"/>
      <c r="CM1645" s="32"/>
      <c r="CN1645" s="32"/>
      <c r="CO1645" s="32"/>
      <c r="CP1645" s="32"/>
      <c r="CQ1645" s="32"/>
      <c r="CR1645" s="32"/>
      <c r="CS1645" s="32"/>
      <c r="CT1645" s="32"/>
      <c r="CU1645" s="32"/>
      <c r="CV1645" s="32"/>
      <c r="CW1645" s="32"/>
    </row>
    <row r="1646" spans="15:101" s="26" customFormat="1" x14ac:dyDescent="0.3">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c r="AV1646" s="32"/>
      <c r="AW1646" s="32"/>
      <c r="AX1646" s="32"/>
      <c r="AY1646" s="32"/>
      <c r="AZ1646" s="32"/>
      <c r="BA1646" s="32"/>
      <c r="BB1646" s="32"/>
      <c r="BC1646" s="32"/>
      <c r="BD1646" s="32"/>
      <c r="BE1646" s="32"/>
      <c r="BF1646" s="32"/>
      <c r="BG1646" s="32"/>
      <c r="BH1646" s="32"/>
      <c r="BI1646" s="32"/>
      <c r="BJ1646" s="32"/>
      <c r="BK1646" s="32"/>
      <c r="BL1646" s="32"/>
      <c r="BM1646" s="32"/>
      <c r="BN1646" s="32"/>
      <c r="BO1646" s="32"/>
      <c r="BP1646" s="32"/>
      <c r="BQ1646" s="32"/>
      <c r="BR1646" s="32"/>
      <c r="BS1646" s="32"/>
      <c r="BT1646" s="32"/>
      <c r="BU1646" s="32"/>
      <c r="BV1646" s="32"/>
      <c r="BW1646" s="32"/>
      <c r="BX1646" s="32"/>
      <c r="BY1646" s="32"/>
      <c r="BZ1646" s="32"/>
      <c r="CA1646" s="32"/>
      <c r="CB1646" s="32"/>
      <c r="CC1646" s="32"/>
      <c r="CD1646" s="32"/>
      <c r="CE1646" s="32"/>
      <c r="CF1646" s="32"/>
      <c r="CG1646" s="32"/>
      <c r="CH1646" s="32"/>
      <c r="CI1646" s="32"/>
      <c r="CJ1646" s="32"/>
      <c r="CK1646" s="32"/>
      <c r="CL1646" s="32"/>
      <c r="CM1646" s="32"/>
      <c r="CN1646" s="32"/>
      <c r="CO1646" s="32"/>
      <c r="CP1646" s="32"/>
      <c r="CQ1646" s="32"/>
      <c r="CR1646" s="32"/>
      <c r="CS1646" s="32"/>
      <c r="CT1646" s="32"/>
      <c r="CU1646" s="32"/>
      <c r="CV1646" s="32"/>
      <c r="CW1646" s="32"/>
    </row>
    <row r="1647" spans="15:101" s="26" customFormat="1" x14ac:dyDescent="0.3">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c r="AV1647" s="32"/>
      <c r="AW1647" s="32"/>
      <c r="AX1647" s="32"/>
      <c r="AY1647" s="32"/>
      <c r="AZ1647" s="32"/>
      <c r="BA1647" s="32"/>
      <c r="BB1647" s="32"/>
      <c r="BC1647" s="32"/>
      <c r="BD1647" s="32"/>
      <c r="BE1647" s="32"/>
      <c r="BF1647" s="32"/>
      <c r="BG1647" s="32"/>
      <c r="BH1647" s="32"/>
      <c r="BI1647" s="32"/>
      <c r="BJ1647" s="32"/>
      <c r="BK1647" s="32"/>
      <c r="BL1647" s="32"/>
      <c r="BM1647" s="32"/>
      <c r="BN1647" s="32"/>
      <c r="BO1647" s="32"/>
      <c r="BP1647" s="32"/>
      <c r="BQ1647" s="32"/>
      <c r="BR1647" s="32"/>
      <c r="BS1647" s="32"/>
      <c r="BT1647" s="32"/>
      <c r="BU1647" s="32"/>
      <c r="BV1647" s="32"/>
      <c r="BW1647" s="32"/>
      <c r="BX1647" s="32"/>
      <c r="BY1647" s="32"/>
      <c r="BZ1647" s="32"/>
      <c r="CA1647" s="32"/>
      <c r="CB1647" s="32"/>
      <c r="CC1647" s="32"/>
      <c r="CD1647" s="32"/>
      <c r="CE1647" s="32"/>
      <c r="CF1647" s="32"/>
      <c r="CG1647" s="32"/>
      <c r="CH1647" s="32"/>
      <c r="CI1647" s="32"/>
      <c r="CJ1647" s="32"/>
      <c r="CK1647" s="32"/>
      <c r="CL1647" s="32"/>
      <c r="CM1647" s="32"/>
      <c r="CN1647" s="32"/>
      <c r="CO1647" s="32"/>
      <c r="CP1647" s="32"/>
      <c r="CQ1647" s="32"/>
      <c r="CR1647" s="32"/>
      <c r="CS1647" s="32"/>
      <c r="CT1647" s="32"/>
      <c r="CU1647" s="32"/>
      <c r="CV1647" s="32"/>
      <c r="CW1647" s="32"/>
    </row>
    <row r="1648" spans="15:101" s="26" customFormat="1" x14ac:dyDescent="0.3">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c r="AV1648" s="32"/>
      <c r="AW1648" s="32"/>
      <c r="AX1648" s="32"/>
      <c r="AY1648" s="32"/>
      <c r="AZ1648" s="32"/>
      <c r="BA1648" s="32"/>
      <c r="BB1648" s="32"/>
      <c r="BC1648" s="32"/>
      <c r="BD1648" s="32"/>
      <c r="BE1648" s="32"/>
      <c r="BF1648" s="32"/>
      <c r="BG1648" s="32"/>
      <c r="BH1648" s="32"/>
      <c r="BI1648" s="32"/>
      <c r="BJ1648" s="32"/>
      <c r="BK1648" s="32"/>
      <c r="BL1648" s="32"/>
      <c r="BM1648" s="32"/>
      <c r="BN1648" s="32"/>
      <c r="BO1648" s="32"/>
      <c r="BP1648" s="32"/>
      <c r="BQ1648" s="32"/>
      <c r="BR1648" s="32"/>
      <c r="BS1648" s="32"/>
      <c r="BT1648" s="32"/>
      <c r="BU1648" s="32"/>
      <c r="BV1648" s="32"/>
      <c r="BW1648" s="32"/>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row>
    <row r="1649" spans="15:101" s="26" customFormat="1" x14ac:dyDescent="0.3">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c r="AV1649" s="32"/>
      <c r="AW1649" s="32"/>
      <c r="AX1649" s="32"/>
      <c r="AY1649" s="32"/>
      <c r="AZ1649" s="32"/>
      <c r="BA1649" s="32"/>
      <c r="BB1649" s="32"/>
      <c r="BC1649" s="32"/>
      <c r="BD1649" s="32"/>
      <c r="BE1649" s="32"/>
      <c r="BF1649" s="32"/>
      <c r="BG1649" s="32"/>
      <c r="BH1649" s="32"/>
      <c r="BI1649" s="32"/>
      <c r="BJ1649" s="32"/>
      <c r="BK1649" s="32"/>
      <c r="BL1649" s="32"/>
      <c r="BM1649" s="32"/>
      <c r="BN1649" s="32"/>
      <c r="BO1649" s="32"/>
      <c r="BP1649" s="32"/>
      <c r="BQ1649" s="32"/>
      <c r="BR1649" s="32"/>
      <c r="BS1649" s="32"/>
      <c r="BT1649" s="32"/>
      <c r="BU1649" s="32"/>
      <c r="BV1649" s="32"/>
      <c r="BW1649" s="32"/>
      <c r="BX1649" s="32"/>
      <c r="BY1649" s="32"/>
      <c r="BZ1649" s="32"/>
      <c r="CA1649" s="32"/>
      <c r="CB1649" s="32"/>
      <c r="CC1649" s="32"/>
      <c r="CD1649" s="32"/>
      <c r="CE1649" s="32"/>
      <c r="CF1649" s="32"/>
      <c r="CG1649" s="32"/>
      <c r="CH1649" s="32"/>
      <c r="CI1649" s="32"/>
      <c r="CJ1649" s="32"/>
      <c r="CK1649" s="32"/>
      <c r="CL1649" s="32"/>
      <c r="CM1649" s="32"/>
      <c r="CN1649" s="32"/>
      <c r="CO1649" s="32"/>
      <c r="CP1649" s="32"/>
      <c r="CQ1649" s="32"/>
      <c r="CR1649" s="32"/>
      <c r="CS1649" s="32"/>
      <c r="CT1649" s="32"/>
      <c r="CU1649" s="32"/>
      <c r="CV1649" s="32"/>
      <c r="CW1649" s="32"/>
    </row>
    <row r="1650" spans="15:101" s="26" customFormat="1" x14ac:dyDescent="0.3">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c r="AV1650" s="32"/>
      <c r="AW1650" s="32"/>
      <c r="AX1650" s="32"/>
      <c r="AY1650" s="32"/>
      <c r="AZ1650" s="32"/>
      <c r="BA1650" s="32"/>
      <c r="BB1650" s="32"/>
      <c r="BC1650" s="32"/>
      <c r="BD1650" s="32"/>
      <c r="BE1650" s="32"/>
      <c r="BF1650" s="32"/>
      <c r="BG1650" s="32"/>
      <c r="BH1650" s="32"/>
      <c r="BI1650" s="32"/>
      <c r="BJ1650" s="32"/>
      <c r="BK1650" s="32"/>
      <c r="BL1650" s="32"/>
      <c r="BM1650" s="32"/>
      <c r="BN1650" s="32"/>
      <c r="BO1650" s="32"/>
      <c r="BP1650" s="32"/>
      <c r="BQ1650" s="32"/>
      <c r="BR1650" s="32"/>
      <c r="BS1650" s="32"/>
      <c r="BT1650" s="32"/>
      <c r="BU1650" s="32"/>
      <c r="BV1650" s="32"/>
      <c r="BW1650" s="32"/>
      <c r="BX1650" s="32"/>
      <c r="BY1650" s="32"/>
      <c r="BZ1650" s="32"/>
      <c r="CA1650" s="32"/>
      <c r="CB1650" s="32"/>
      <c r="CC1650" s="32"/>
      <c r="CD1650" s="32"/>
      <c r="CE1650" s="32"/>
      <c r="CF1650" s="32"/>
      <c r="CG1650" s="32"/>
      <c r="CH1650" s="32"/>
      <c r="CI1650" s="32"/>
      <c r="CJ1650" s="32"/>
      <c r="CK1650" s="32"/>
      <c r="CL1650" s="32"/>
      <c r="CM1650" s="32"/>
      <c r="CN1650" s="32"/>
      <c r="CO1650" s="32"/>
      <c r="CP1650" s="32"/>
      <c r="CQ1650" s="32"/>
      <c r="CR1650" s="32"/>
      <c r="CS1650" s="32"/>
      <c r="CT1650" s="32"/>
      <c r="CU1650" s="32"/>
      <c r="CV1650" s="32"/>
      <c r="CW1650" s="32"/>
    </row>
    <row r="1651" spans="15:101" s="26" customFormat="1" x14ac:dyDescent="0.3">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c r="AV1651" s="32"/>
      <c r="AW1651" s="32"/>
      <c r="AX1651" s="32"/>
      <c r="AY1651" s="32"/>
      <c r="AZ1651" s="32"/>
      <c r="BA1651" s="32"/>
      <c r="BB1651" s="32"/>
      <c r="BC1651" s="32"/>
      <c r="BD1651" s="32"/>
      <c r="BE1651" s="32"/>
      <c r="BF1651" s="32"/>
      <c r="BG1651" s="32"/>
      <c r="BH1651" s="32"/>
      <c r="BI1651" s="32"/>
      <c r="BJ1651" s="32"/>
      <c r="BK1651" s="32"/>
      <c r="BL1651" s="32"/>
      <c r="BM1651" s="32"/>
      <c r="BN1651" s="32"/>
      <c r="BO1651" s="32"/>
      <c r="BP1651" s="32"/>
      <c r="BQ1651" s="32"/>
      <c r="BR1651" s="32"/>
      <c r="BS1651" s="32"/>
      <c r="BT1651" s="32"/>
      <c r="BU1651" s="32"/>
      <c r="BV1651" s="32"/>
      <c r="BW1651" s="32"/>
      <c r="BX1651" s="32"/>
      <c r="BY1651" s="32"/>
      <c r="BZ1651" s="32"/>
      <c r="CA1651" s="32"/>
      <c r="CB1651" s="32"/>
      <c r="CC1651" s="32"/>
      <c r="CD1651" s="32"/>
      <c r="CE1651" s="32"/>
      <c r="CF1651" s="32"/>
      <c r="CG1651" s="32"/>
      <c r="CH1651" s="32"/>
      <c r="CI1651" s="32"/>
      <c r="CJ1651" s="32"/>
      <c r="CK1651" s="32"/>
      <c r="CL1651" s="32"/>
      <c r="CM1651" s="32"/>
      <c r="CN1651" s="32"/>
      <c r="CO1651" s="32"/>
      <c r="CP1651" s="32"/>
      <c r="CQ1651" s="32"/>
      <c r="CR1651" s="32"/>
      <c r="CS1651" s="32"/>
      <c r="CT1651" s="32"/>
      <c r="CU1651" s="32"/>
      <c r="CV1651" s="32"/>
      <c r="CW1651" s="32"/>
    </row>
    <row r="1652" spans="15:101" s="26" customFormat="1" x14ac:dyDescent="0.3">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c r="AV1652" s="32"/>
      <c r="AW1652" s="32"/>
      <c r="AX1652" s="32"/>
      <c r="AY1652" s="32"/>
      <c r="AZ1652" s="32"/>
      <c r="BA1652" s="32"/>
      <c r="BB1652" s="32"/>
      <c r="BC1652" s="32"/>
      <c r="BD1652" s="32"/>
      <c r="BE1652" s="32"/>
      <c r="BF1652" s="32"/>
      <c r="BG1652" s="32"/>
      <c r="BH1652" s="32"/>
      <c r="BI1652" s="32"/>
      <c r="BJ1652" s="32"/>
      <c r="BK1652" s="32"/>
      <c r="BL1652" s="32"/>
      <c r="BM1652" s="32"/>
      <c r="BN1652" s="32"/>
      <c r="BO1652" s="32"/>
      <c r="BP1652" s="32"/>
      <c r="BQ1652" s="32"/>
      <c r="BR1652" s="32"/>
      <c r="BS1652" s="32"/>
      <c r="BT1652" s="32"/>
      <c r="BU1652" s="32"/>
      <c r="BV1652" s="32"/>
      <c r="BW1652" s="32"/>
      <c r="BX1652" s="32"/>
      <c r="BY1652" s="32"/>
      <c r="BZ1652" s="32"/>
      <c r="CA1652" s="32"/>
      <c r="CB1652" s="32"/>
      <c r="CC1652" s="32"/>
      <c r="CD1652" s="32"/>
      <c r="CE1652" s="32"/>
      <c r="CF1652" s="32"/>
      <c r="CG1652" s="32"/>
      <c r="CH1652" s="32"/>
      <c r="CI1652" s="32"/>
      <c r="CJ1652" s="32"/>
      <c r="CK1652" s="32"/>
      <c r="CL1652" s="32"/>
      <c r="CM1652" s="32"/>
      <c r="CN1652" s="32"/>
      <c r="CO1652" s="32"/>
      <c r="CP1652" s="32"/>
      <c r="CQ1652" s="32"/>
      <c r="CR1652" s="32"/>
      <c r="CS1652" s="32"/>
      <c r="CT1652" s="32"/>
      <c r="CU1652" s="32"/>
      <c r="CV1652" s="32"/>
      <c r="CW1652" s="32"/>
    </row>
    <row r="1653" spans="15:101" s="26" customFormat="1" x14ac:dyDescent="0.3">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c r="AV1653" s="32"/>
      <c r="AW1653" s="32"/>
      <c r="AX1653" s="32"/>
      <c r="AY1653" s="32"/>
      <c r="AZ1653" s="32"/>
      <c r="BA1653" s="32"/>
      <c r="BB1653" s="32"/>
      <c r="BC1653" s="32"/>
      <c r="BD1653" s="32"/>
      <c r="BE1653" s="32"/>
      <c r="BF1653" s="32"/>
      <c r="BG1653" s="32"/>
      <c r="BH1653" s="32"/>
      <c r="BI1653" s="32"/>
      <c r="BJ1653" s="32"/>
      <c r="BK1653" s="32"/>
      <c r="BL1653" s="32"/>
      <c r="BM1653" s="32"/>
      <c r="BN1653" s="32"/>
      <c r="BO1653" s="32"/>
      <c r="BP1653" s="32"/>
      <c r="BQ1653" s="32"/>
      <c r="BR1653" s="32"/>
      <c r="BS1653" s="32"/>
      <c r="BT1653" s="32"/>
      <c r="BU1653" s="32"/>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row>
    <row r="1654" spans="15:101" s="26" customFormat="1" x14ac:dyDescent="0.3">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c r="AV1654" s="32"/>
      <c r="AW1654" s="32"/>
      <c r="AX1654" s="32"/>
      <c r="AY1654" s="32"/>
      <c r="AZ1654" s="32"/>
      <c r="BA1654" s="32"/>
      <c r="BB1654" s="32"/>
      <c r="BC1654" s="32"/>
      <c r="BD1654" s="32"/>
      <c r="BE1654" s="32"/>
      <c r="BF1654" s="32"/>
      <c r="BG1654" s="32"/>
      <c r="BH1654" s="32"/>
      <c r="BI1654" s="32"/>
      <c r="BJ1654" s="32"/>
      <c r="BK1654" s="32"/>
      <c r="BL1654" s="32"/>
      <c r="BM1654" s="32"/>
      <c r="BN1654" s="32"/>
      <c r="BO1654" s="32"/>
      <c r="BP1654" s="32"/>
      <c r="BQ1654" s="32"/>
      <c r="BR1654" s="32"/>
      <c r="BS1654" s="32"/>
      <c r="BT1654" s="32"/>
      <c r="BU1654" s="32"/>
      <c r="BV1654" s="32"/>
      <c r="BW1654" s="32"/>
      <c r="BX1654" s="32"/>
      <c r="BY1654" s="32"/>
      <c r="BZ1654" s="32"/>
      <c r="CA1654" s="32"/>
      <c r="CB1654" s="32"/>
      <c r="CC1654" s="32"/>
      <c r="CD1654" s="32"/>
      <c r="CE1654" s="32"/>
      <c r="CF1654" s="32"/>
      <c r="CG1654" s="32"/>
      <c r="CH1654" s="32"/>
      <c r="CI1654" s="32"/>
      <c r="CJ1654" s="32"/>
      <c r="CK1654" s="32"/>
      <c r="CL1654" s="32"/>
      <c r="CM1654" s="32"/>
      <c r="CN1654" s="32"/>
      <c r="CO1654" s="32"/>
      <c r="CP1654" s="32"/>
      <c r="CQ1654" s="32"/>
      <c r="CR1654" s="32"/>
      <c r="CS1654" s="32"/>
      <c r="CT1654" s="32"/>
      <c r="CU1654" s="32"/>
      <c r="CV1654" s="32"/>
      <c r="CW1654" s="32"/>
    </row>
    <row r="1655" spans="15:101" s="26" customFormat="1" x14ac:dyDescent="0.3">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c r="AV1655" s="32"/>
      <c r="AW1655" s="32"/>
      <c r="AX1655" s="32"/>
      <c r="AY1655" s="32"/>
      <c r="AZ1655" s="32"/>
      <c r="BA1655" s="32"/>
      <c r="BB1655" s="32"/>
      <c r="BC1655" s="32"/>
      <c r="BD1655" s="32"/>
      <c r="BE1655" s="32"/>
      <c r="BF1655" s="32"/>
      <c r="BG1655" s="32"/>
      <c r="BH1655" s="32"/>
      <c r="BI1655" s="32"/>
      <c r="BJ1655" s="32"/>
      <c r="BK1655" s="32"/>
      <c r="BL1655" s="32"/>
      <c r="BM1655" s="32"/>
      <c r="BN1655" s="32"/>
      <c r="BO1655" s="32"/>
      <c r="BP1655" s="32"/>
      <c r="BQ1655" s="32"/>
      <c r="BR1655" s="32"/>
      <c r="BS1655" s="32"/>
      <c r="BT1655" s="32"/>
      <c r="BU1655" s="32"/>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row>
    <row r="1656" spans="15:101" s="26" customFormat="1" x14ac:dyDescent="0.3">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c r="AV1656" s="32"/>
      <c r="AW1656" s="32"/>
      <c r="AX1656" s="32"/>
      <c r="AY1656" s="32"/>
      <c r="AZ1656" s="32"/>
      <c r="BA1656" s="32"/>
      <c r="BB1656" s="32"/>
      <c r="BC1656" s="32"/>
      <c r="BD1656" s="32"/>
      <c r="BE1656" s="32"/>
      <c r="BF1656" s="32"/>
      <c r="BG1656" s="32"/>
      <c r="BH1656" s="32"/>
      <c r="BI1656" s="32"/>
      <c r="BJ1656" s="32"/>
      <c r="BK1656" s="32"/>
      <c r="BL1656" s="32"/>
      <c r="BM1656" s="32"/>
      <c r="BN1656" s="32"/>
      <c r="BO1656" s="32"/>
      <c r="BP1656" s="32"/>
      <c r="BQ1656" s="32"/>
      <c r="BR1656" s="32"/>
      <c r="BS1656" s="32"/>
      <c r="BT1656" s="32"/>
      <c r="BU1656" s="32"/>
      <c r="BV1656" s="32"/>
      <c r="BW1656" s="32"/>
      <c r="BX1656" s="32"/>
      <c r="BY1656" s="32"/>
      <c r="BZ1656" s="32"/>
      <c r="CA1656" s="32"/>
      <c r="CB1656" s="32"/>
      <c r="CC1656" s="32"/>
      <c r="CD1656" s="32"/>
      <c r="CE1656" s="32"/>
      <c r="CF1656" s="32"/>
      <c r="CG1656" s="32"/>
      <c r="CH1656" s="32"/>
      <c r="CI1656" s="32"/>
      <c r="CJ1656" s="32"/>
      <c r="CK1656" s="32"/>
      <c r="CL1656" s="32"/>
      <c r="CM1656" s="32"/>
      <c r="CN1656" s="32"/>
      <c r="CO1656" s="32"/>
      <c r="CP1656" s="32"/>
      <c r="CQ1656" s="32"/>
      <c r="CR1656" s="32"/>
      <c r="CS1656" s="32"/>
      <c r="CT1656" s="32"/>
      <c r="CU1656" s="32"/>
      <c r="CV1656" s="32"/>
      <c r="CW1656" s="32"/>
    </row>
    <row r="1657" spans="15:101" s="26" customFormat="1" x14ac:dyDescent="0.3">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c r="AV1657" s="32"/>
      <c r="AW1657" s="32"/>
      <c r="AX1657" s="32"/>
      <c r="AY1657" s="32"/>
      <c r="AZ1657" s="32"/>
      <c r="BA1657" s="32"/>
      <c r="BB1657" s="32"/>
      <c r="BC1657" s="32"/>
      <c r="BD1657" s="32"/>
      <c r="BE1657" s="32"/>
      <c r="BF1657" s="32"/>
      <c r="BG1657" s="32"/>
      <c r="BH1657" s="32"/>
      <c r="BI1657" s="32"/>
      <c r="BJ1657" s="32"/>
      <c r="BK1657" s="32"/>
      <c r="BL1657" s="32"/>
      <c r="BM1657" s="32"/>
      <c r="BN1657" s="32"/>
      <c r="BO1657" s="32"/>
      <c r="BP1657" s="32"/>
      <c r="BQ1657" s="32"/>
      <c r="BR1657" s="32"/>
      <c r="BS1657" s="32"/>
      <c r="BT1657" s="32"/>
      <c r="BU1657" s="32"/>
      <c r="BV1657" s="32"/>
      <c r="BW1657" s="32"/>
      <c r="BX1657" s="32"/>
      <c r="BY1657" s="32"/>
      <c r="BZ1657" s="32"/>
      <c r="CA1657" s="32"/>
      <c r="CB1657" s="32"/>
      <c r="CC1657" s="32"/>
      <c r="CD1657" s="32"/>
      <c r="CE1657" s="32"/>
      <c r="CF1657" s="32"/>
      <c r="CG1657" s="32"/>
      <c r="CH1657" s="32"/>
      <c r="CI1657" s="32"/>
      <c r="CJ1657" s="32"/>
      <c r="CK1657" s="32"/>
      <c r="CL1657" s="32"/>
      <c r="CM1657" s="32"/>
      <c r="CN1657" s="32"/>
      <c r="CO1657" s="32"/>
      <c r="CP1657" s="32"/>
      <c r="CQ1657" s="32"/>
      <c r="CR1657" s="32"/>
      <c r="CS1657" s="32"/>
      <c r="CT1657" s="32"/>
      <c r="CU1657" s="32"/>
      <c r="CV1657" s="32"/>
      <c r="CW1657" s="32"/>
    </row>
    <row r="1658" spans="15:101" s="26" customFormat="1" x14ac:dyDescent="0.3">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c r="AV1658" s="32"/>
      <c r="AW1658" s="32"/>
      <c r="AX1658" s="32"/>
      <c r="AY1658" s="32"/>
      <c r="AZ1658" s="32"/>
      <c r="BA1658" s="32"/>
      <c r="BB1658" s="32"/>
      <c r="BC1658" s="32"/>
      <c r="BD1658" s="32"/>
      <c r="BE1658" s="32"/>
      <c r="BF1658" s="32"/>
      <c r="BG1658" s="32"/>
      <c r="BH1658" s="32"/>
      <c r="BI1658" s="32"/>
      <c r="BJ1658" s="32"/>
      <c r="BK1658" s="32"/>
      <c r="BL1658" s="32"/>
      <c r="BM1658" s="32"/>
      <c r="BN1658" s="32"/>
      <c r="BO1658" s="32"/>
      <c r="BP1658" s="32"/>
      <c r="BQ1658" s="32"/>
      <c r="BR1658" s="32"/>
      <c r="BS1658" s="32"/>
      <c r="BT1658" s="32"/>
      <c r="BU1658" s="32"/>
      <c r="BV1658" s="32"/>
      <c r="BW1658" s="32"/>
      <c r="BX1658" s="32"/>
      <c r="BY1658" s="32"/>
      <c r="BZ1658" s="32"/>
      <c r="CA1658" s="32"/>
      <c r="CB1658" s="32"/>
      <c r="CC1658" s="32"/>
      <c r="CD1658" s="32"/>
      <c r="CE1658" s="32"/>
      <c r="CF1658" s="32"/>
      <c r="CG1658" s="32"/>
      <c r="CH1658" s="32"/>
      <c r="CI1658" s="32"/>
      <c r="CJ1658" s="32"/>
      <c r="CK1658" s="32"/>
      <c r="CL1658" s="32"/>
      <c r="CM1658" s="32"/>
      <c r="CN1658" s="32"/>
      <c r="CO1658" s="32"/>
      <c r="CP1658" s="32"/>
      <c r="CQ1658" s="32"/>
      <c r="CR1658" s="32"/>
      <c r="CS1658" s="32"/>
      <c r="CT1658" s="32"/>
      <c r="CU1658" s="32"/>
      <c r="CV1658" s="32"/>
      <c r="CW1658" s="32"/>
    </row>
    <row r="1659" spans="15:101" s="26" customFormat="1" x14ac:dyDescent="0.3">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c r="AV1659" s="32"/>
      <c r="AW1659" s="32"/>
      <c r="AX1659" s="32"/>
      <c r="AY1659" s="32"/>
      <c r="AZ1659" s="32"/>
      <c r="BA1659" s="32"/>
      <c r="BB1659" s="32"/>
      <c r="BC1659" s="32"/>
      <c r="BD1659" s="32"/>
      <c r="BE1659" s="32"/>
      <c r="BF1659" s="32"/>
      <c r="BG1659" s="32"/>
      <c r="BH1659" s="32"/>
      <c r="BI1659" s="32"/>
      <c r="BJ1659" s="32"/>
      <c r="BK1659" s="32"/>
      <c r="BL1659" s="32"/>
      <c r="BM1659" s="32"/>
      <c r="BN1659" s="32"/>
      <c r="BO1659" s="32"/>
      <c r="BP1659" s="32"/>
      <c r="BQ1659" s="32"/>
      <c r="BR1659" s="32"/>
      <c r="BS1659" s="32"/>
      <c r="BT1659" s="32"/>
      <c r="BU1659" s="32"/>
      <c r="BV1659" s="32"/>
      <c r="BW1659" s="32"/>
      <c r="BX1659" s="32"/>
      <c r="BY1659" s="32"/>
      <c r="BZ1659" s="32"/>
      <c r="CA1659" s="32"/>
      <c r="CB1659" s="32"/>
      <c r="CC1659" s="32"/>
      <c r="CD1659" s="32"/>
      <c r="CE1659" s="32"/>
      <c r="CF1659" s="32"/>
      <c r="CG1659" s="32"/>
      <c r="CH1659" s="32"/>
      <c r="CI1659" s="32"/>
      <c r="CJ1659" s="32"/>
      <c r="CK1659" s="32"/>
      <c r="CL1659" s="32"/>
      <c r="CM1659" s="32"/>
      <c r="CN1659" s="32"/>
      <c r="CO1659" s="32"/>
      <c r="CP1659" s="32"/>
      <c r="CQ1659" s="32"/>
      <c r="CR1659" s="32"/>
      <c r="CS1659" s="32"/>
      <c r="CT1659" s="32"/>
      <c r="CU1659" s="32"/>
      <c r="CV1659" s="32"/>
      <c r="CW1659" s="32"/>
    </row>
    <row r="1660" spans="15:101" s="26" customFormat="1" x14ac:dyDescent="0.3">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c r="AV1660" s="32"/>
      <c r="AW1660" s="32"/>
      <c r="AX1660" s="32"/>
      <c r="AY1660" s="32"/>
      <c r="AZ1660" s="32"/>
      <c r="BA1660" s="32"/>
      <c r="BB1660" s="32"/>
      <c r="BC1660" s="32"/>
      <c r="BD1660" s="32"/>
      <c r="BE1660" s="32"/>
      <c r="BF1660" s="32"/>
      <c r="BG1660" s="32"/>
      <c r="BH1660" s="32"/>
      <c r="BI1660" s="32"/>
      <c r="BJ1660" s="32"/>
      <c r="BK1660" s="32"/>
      <c r="BL1660" s="32"/>
      <c r="BM1660" s="32"/>
      <c r="BN1660" s="32"/>
      <c r="BO1660" s="32"/>
      <c r="BP1660" s="32"/>
      <c r="BQ1660" s="32"/>
      <c r="BR1660" s="32"/>
      <c r="BS1660" s="32"/>
      <c r="BT1660" s="32"/>
      <c r="BU1660" s="32"/>
      <c r="BV1660" s="32"/>
      <c r="BW1660" s="32"/>
      <c r="BX1660" s="32"/>
      <c r="BY1660" s="32"/>
      <c r="BZ1660" s="32"/>
      <c r="CA1660" s="32"/>
      <c r="CB1660" s="32"/>
      <c r="CC1660" s="32"/>
      <c r="CD1660" s="32"/>
      <c r="CE1660" s="32"/>
      <c r="CF1660" s="32"/>
      <c r="CG1660" s="32"/>
      <c r="CH1660" s="32"/>
      <c r="CI1660" s="32"/>
      <c r="CJ1660" s="32"/>
      <c r="CK1660" s="32"/>
      <c r="CL1660" s="32"/>
      <c r="CM1660" s="32"/>
      <c r="CN1660" s="32"/>
      <c r="CO1660" s="32"/>
      <c r="CP1660" s="32"/>
      <c r="CQ1660" s="32"/>
      <c r="CR1660" s="32"/>
      <c r="CS1660" s="32"/>
      <c r="CT1660" s="32"/>
      <c r="CU1660" s="32"/>
      <c r="CV1660" s="32"/>
      <c r="CW1660" s="32"/>
    </row>
    <row r="1661" spans="15:101" s="26" customFormat="1" x14ac:dyDescent="0.3">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c r="AV1661" s="32"/>
      <c r="AW1661" s="32"/>
      <c r="AX1661" s="32"/>
      <c r="AY1661" s="32"/>
      <c r="AZ1661" s="32"/>
      <c r="BA1661" s="32"/>
      <c r="BB1661" s="32"/>
      <c r="BC1661" s="32"/>
      <c r="BD1661" s="32"/>
      <c r="BE1661" s="32"/>
      <c r="BF1661" s="32"/>
      <c r="BG1661" s="32"/>
      <c r="BH1661" s="32"/>
      <c r="BI1661" s="32"/>
      <c r="BJ1661" s="32"/>
      <c r="BK1661" s="32"/>
      <c r="BL1661" s="32"/>
      <c r="BM1661" s="32"/>
      <c r="BN1661" s="32"/>
      <c r="BO1661" s="32"/>
      <c r="BP1661" s="32"/>
      <c r="BQ1661" s="32"/>
      <c r="BR1661" s="32"/>
      <c r="BS1661" s="32"/>
      <c r="BT1661" s="32"/>
      <c r="BU1661" s="32"/>
      <c r="BV1661" s="32"/>
      <c r="BW1661" s="32"/>
      <c r="BX1661" s="32"/>
      <c r="BY1661" s="32"/>
      <c r="BZ1661" s="32"/>
      <c r="CA1661" s="32"/>
      <c r="CB1661" s="32"/>
      <c r="CC1661" s="32"/>
      <c r="CD1661" s="32"/>
      <c r="CE1661" s="32"/>
      <c r="CF1661" s="32"/>
      <c r="CG1661" s="32"/>
      <c r="CH1661" s="32"/>
      <c r="CI1661" s="32"/>
      <c r="CJ1661" s="32"/>
      <c r="CK1661" s="32"/>
      <c r="CL1661" s="32"/>
      <c r="CM1661" s="32"/>
      <c r="CN1661" s="32"/>
      <c r="CO1661" s="32"/>
      <c r="CP1661" s="32"/>
      <c r="CQ1661" s="32"/>
      <c r="CR1661" s="32"/>
      <c r="CS1661" s="32"/>
      <c r="CT1661" s="32"/>
      <c r="CU1661" s="32"/>
      <c r="CV1661" s="32"/>
      <c r="CW1661" s="32"/>
    </row>
    <row r="1662" spans="15:101" s="26" customFormat="1" x14ac:dyDescent="0.3">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c r="AV1662" s="32"/>
      <c r="AW1662" s="32"/>
      <c r="AX1662" s="32"/>
      <c r="AY1662" s="32"/>
      <c r="AZ1662" s="32"/>
      <c r="BA1662" s="32"/>
      <c r="BB1662" s="32"/>
      <c r="BC1662" s="32"/>
      <c r="BD1662" s="32"/>
      <c r="BE1662" s="32"/>
      <c r="BF1662" s="32"/>
      <c r="BG1662" s="32"/>
      <c r="BH1662" s="32"/>
      <c r="BI1662" s="32"/>
      <c r="BJ1662" s="32"/>
      <c r="BK1662" s="32"/>
      <c r="BL1662" s="32"/>
      <c r="BM1662" s="32"/>
      <c r="BN1662" s="32"/>
      <c r="BO1662" s="32"/>
      <c r="BP1662" s="32"/>
      <c r="BQ1662" s="32"/>
      <c r="BR1662" s="32"/>
      <c r="BS1662" s="32"/>
      <c r="BT1662" s="32"/>
      <c r="BU1662" s="32"/>
      <c r="BV1662" s="32"/>
      <c r="BW1662" s="32"/>
      <c r="BX1662" s="32"/>
      <c r="BY1662" s="32"/>
      <c r="BZ1662" s="32"/>
      <c r="CA1662" s="32"/>
      <c r="CB1662" s="32"/>
      <c r="CC1662" s="32"/>
      <c r="CD1662" s="32"/>
      <c r="CE1662" s="32"/>
      <c r="CF1662" s="32"/>
      <c r="CG1662" s="32"/>
      <c r="CH1662" s="32"/>
      <c r="CI1662" s="32"/>
      <c r="CJ1662" s="32"/>
      <c r="CK1662" s="32"/>
      <c r="CL1662" s="32"/>
      <c r="CM1662" s="32"/>
      <c r="CN1662" s="32"/>
      <c r="CO1662" s="32"/>
      <c r="CP1662" s="32"/>
      <c r="CQ1662" s="32"/>
      <c r="CR1662" s="32"/>
      <c r="CS1662" s="32"/>
      <c r="CT1662" s="32"/>
      <c r="CU1662" s="32"/>
      <c r="CV1662" s="32"/>
      <c r="CW1662" s="32"/>
    </row>
    <row r="1663" spans="15:101" s="26" customFormat="1" x14ac:dyDescent="0.3">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c r="AV1663" s="32"/>
      <c r="AW1663" s="32"/>
      <c r="AX1663" s="32"/>
      <c r="AY1663" s="32"/>
      <c r="AZ1663" s="32"/>
      <c r="BA1663" s="32"/>
      <c r="BB1663" s="32"/>
      <c r="BC1663" s="32"/>
      <c r="BD1663" s="32"/>
      <c r="BE1663" s="32"/>
      <c r="BF1663" s="32"/>
      <c r="BG1663" s="32"/>
      <c r="BH1663" s="32"/>
      <c r="BI1663" s="32"/>
      <c r="BJ1663" s="32"/>
      <c r="BK1663" s="32"/>
      <c r="BL1663" s="32"/>
      <c r="BM1663" s="32"/>
      <c r="BN1663" s="32"/>
      <c r="BO1663" s="32"/>
      <c r="BP1663" s="32"/>
      <c r="BQ1663" s="32"/>
      <c r="BR1663" s="32"/>
      <c r="BS1663" s="32"/>
      <c r="BT1663" s="32"/>
      <c r="BU1663" s="32"/>
      <c r="BV1663" s="32"/>
      <c r="BW1663" s="32"/>
      <c r="BX1663" s="32"/>
      <c r="BY1663" s="32"/>
      <c r="BZ1663" s="32"/>
      <c r="CA1663" s="32"/>
      <c r="CB1663" s="32"/>
      <c r="CC1663" s="32"/>
      <c r="CD1663" s="32"/>
      <c r="CE1663" s="32"/>
      <c r="CF1663" s="32"/>
      <c r="CG1663" s="32"/>
      <c r="CH1663" s="32"/>
      <c r="CI1663" s="32"/>
      <c r="CJ1663" s="32"/>
      <c r="CK1663" s="32"/>
      <c r="CL1663" s="32"/>
      <c r="CM1663" s="32"/>
      <c r="CN1663" s="32"/>
      <c r="CO1663" s="32"/>
      <c r="CP1663" s="32"/>
      <c r="CQ1663" s="32"/>
      <c r="CR1663" s="32"/>
      <c r="CS1663" s="32"/>
      <c r="CT1663" s="32"/>
      <c r="CU1663" s="32"/>
      <c r="CV1663" s="32"/>
      <c r="CW1663" s="32"/>
    </row>
    <row r="1664" spans="15:101" s="26" customFormat="1" x14ac:dyDescent="0.3">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c r="AV1664" s="32"/>
      <c r="AW1664" s="32"/>
      <c r="AX1664" s="32"/>
      <c r="AY1664" s="32"/>
      <c r="AZ1664" s="32"/>
      <c r="BA1664" s="32"/>
      <c r="BB1664" s="32"/>
      <c r="BC1664" s="32"/>
      <c r="BD1664" s="32"/>
      <c r="BE1664" s="32"/>
      <c r="BF1664" s="32"/>
      <c r="BG1664" s="32"/>
      <c r="BH1664" s="32"/>
      <c r="BI1664" s="32"/>
      <c r="BJ1664" s="32"/>
      <c r="BK1664" s="32"/>
      <c r="BL1664" s="32"/>
      <c r="BM1664" s="32"/>
      <c r="BN1664" s="32"/>
      <c r="BO1664" s="32"/>
      <c r="BP1664" s="32"/>
      <c r="BQ1664" s="32"/>
      <c r="BR1664" s="32"/>
      <c r="BS1664" s="32"/>
      <c r="BT1664" s="32"/>
      <c r="BU1664" s="32"/>
      <c r="BV1664" s="32"/>
      <c r="BW1664" s="32"/>
      <c r="BX1664" s="32"/>
      <c r="BY1664" s="32"/>
      <c r="BZ1664" s="32"/>
      <c r="CA1664" s="32"/>
      <c r="CB1664" s="32"/>
      <c r="CC1664" s="32"/>
      <c r="CD1664" s="32"/>
      <c r="CE1664" s="32"/>
      <c r="CF1664" s="32"/>
      <c r="CG1664" s="32"/>
      <c r="CH1664" s="32"/>
      <c r="CI1664" s="32"/>
      <c r="CJ1664" s="32"/>
      <c r="CK1664" s="32"/>
      <c r="CL1664" s="32"/>
      <c r="CM1664" s="32"/>
      <c r="CN1664" s="32"/>
      <c r="CO1664" s="32"/>
      <c r="CP1664" s="32"/>
      <c r="CQ1664" s="32"/>
      <c r="CR1664" s="32"/>
      <c r="CS1664" s="32"/>
      <c r="CT1664" s="32"/>
      <c r="CU1664" s="32"/>
      <c r="CV1664" s="32"/>
      <c r="CW1664" s="32"/>
    </row>
    <row r="1665" spans="15:101" s="26" customFormat="1" x14ac:dyDescent="0.3">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c r="AV1665" s="32"/>
      <c r="AW1665" s="32"/>
      <c r="AX1665" s="32"/>
      <c r="AY1665" s="32"/>
      <c r="AZ1665" s="32"/>
      <c r="BA1665" s="32"/>
      <c r="BB1665" s="32"/>
      <c r="BC1665" s="32"/>
      <c r="BD1665" s="32"/>
      <c r="BE1665" s="32"/>
      <c r="BF1665" s="32"/>
      <c r="BG1665" s="32"/>
      <c r="BH1665" s="32"/>
      <c r="BI1665" s="32"/>
      <c r="BJ1665" s="32"/>
      <c r="BK1665" s="32"/>
      <c r="BL1665" s="32"/>
      <c r="BM1665" s="32"/>
      <c r="BN1665" s="32"/>
      <c r="BO1665" s="32"/>
      <c r="BP1665" s="32"/>
      <c r="BQ1665" s="32"/>
      <c r="BR1665" s="32"/>
      <c r="BS1665" s="32"/>
      <c r="BT1665" s="32"/>
      <c r="BU1665" s="32"/>
      <c r="BV1665" s="32"/>
      <c r="BW1665" s="32"/>
      <c r="BX1665" s="32"/>
      <c r="BY1665" s="32"/>
      <c r="BZ1665" s="32"/>
      <c r="CA1665" s="32"/>
      <c r="CB1665" s="32"/>
      <c r="CC1665" s="32"/>
      <c r="CD1665" s="32"/>
      <c r="CE1665" s="32"/>
      <c r="CF1665" s="32"/>
      <c r="CG1665" s="32"/>
      <c r="CH1665" s="32"/>
      <c r="CI1665" s="32"/>
      <c r="CJ1665" s="32"/>
      <c r="CK1665" s="32"/>
      <c r="CL1665" s="32"/>
      <c r="CM1665" s="32"/>
      <c r="CN1665" s="32"/>
      <c r="CO1665" s="32"/>
      <c r="CP1665" s="32"/>
      <c r="CQ1665" s="32"/>
      <c r="CR1665" s="32"/>
      <c r="CS1665" s="32"/>
      <c r="CT1665" s="32"/>
      <c r="CU1665" s="32"/>
      <c r="CV1665" s="32"/>
      <c r="CW1665" s="32"/>
    </row>
    <row r="1666" spans="15:101" s="26" customFormat="1" x14ac:dyDescent="0.3">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c r="AV1666" s="32"/>
      <c r="AW1666" s="32"/>
      <c r="AX1666" s="32"/>
      <c r="AY1666" s="32"/>
      <c r="AZ1666" s="32"/>
      <c r="BA1666" s="32"/>
      <c r="BB1666" s="32"/>
      <c r="BC1666" s="32"/>
      <c r="BD1666" s="32"/>
      <c r="BE1666" s="32"/>
      <c r="BF1666" s="32"/>
      <c r="BG1666" s="32"/>
      <c r="BH1666" s="32"/>
      <c r="BI1666" s="32"/>
      <c r="BJ1666" s="32"/>
      <c r="BK1666" s="32"/>
      <c r="BL1666" s="32"/>
      <c r="BM1666" s="32"/>
      <c r="BN1666" s="32"/>
      <c r="BO1666" s="32"/>
      <c r="BP1666" s="32"/>
      <c r="BQ1666" s="32"/>
      <c r="BR1666" s="32"/>
      <c r="BS1666" s="32"/>
      <c r="BT1666" s="32"/>
      <c r="BU1666" s="32"/>
      <c r="BV1666" s="32"/>
      <c r="BW1666" s="32"/>
      <c r="BX1666" s="32"/>
      <c r="BY1666" s="32"/>
      <c r="BZ1666" s="32"/>
      <c r="CA1666" s="32"/>
      <c r="CB1666" s="32"/>
      <c r="CC1666" s="32"/>
      <c r="CD1666" s="32"/>
      <c r="CE1666" s="32"/>
      <c r="CF1666" s="32"/>
      <c r="CG1666" s="32"/>
      <c r="CH1666" s="32"/>
      <c r="CI1666" s="32"/>
      <c r="CJ1666" s="32"/>
      <c r="CK1666" s="32"/>
      <c r="CL1666" s="32"/>
      <c r="CM1666" s="32"/>
      <c r="CN1666" s="32"/>
      <c r="CO1666" s="32"/>
      <c r="CP1666" s="32"/>
      <c r="CQ1666" s="32"/>
      <c r="CR1666" s="32"/>
      <c r="CS1666" s="32"/>
      <c r="CT1666" s="32"/>
      <c r="CU1666" s="32"/>
      <c r="CV1666" s="32"/>
      <c r="CW1666" s="32"/>
    </row>
    <row r="1667" spans="15:101" s="26" customFormat="1" x14ac:dyDescent="0.3">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c r="AV1667" s="32"/>
      <c r="AW1667" s="32"/>
      <c r="AX1667" s="32"/>
      <c r="AY1667" s="32"/>
      <c r="AZ1667" s="32"/>
      <c r="BA1667" s="32"/>
      <c r="BB1667" s="32"/>
      <c r="BC1667" s="32"/>
      <c r="BD1667" s="32"/>
      <c r="BE1667" s="32"/>
      <c r="BF1667" s="32"/>
      <c r="BG1667" s="32"/>
      <c r="BH1667" s="32"/>
      <c r="BI1667" s="32"/>
      <c r="BJ1667" s="32"/>
      <c r="BK1667" s="32"/>
      <c r="BL1667" s="32"/>
      <c r="BM1667" s="32"/>
      <c r="BN1667" s="32"/>
      <c r="BO1667" s="32"/>
      <c r="BP1667" s="32"/>
      <c r="BQ1667" s="32"/>
      <c r="BR1667" s="32"/>
      <c r="BS1667" s="32"/>
      <c r="BT1667" s="32"/>
      <c r="BU1667" s="32"/>
      <c r="BV1667" s="32"/>
      <c r="BW1667" s="32"/>
      <c r="BX1667" s="32"/>
      <c r="BY1667" s="32"/>
      <c r="BZ1667" s="32"/>
      <c r="CA1667" s="32"/>
      <c r="CB1667" s="32"/>
      <c r="CC1667" s="32"/>
      <c r="CD1667" s="32"/>
      <c r="CE1667" s="32"/>
      <c r="CF1667" s="32"/>
      <c r="CG1667" s="32"/>
      <c r="CH1667" s="32"/>
      <c r="CI1667" s="32"/>
      <c r="CJ1667" s="32"/>
      <c r="CK1667" s="32"/>
      <c r="CL1667" s="32"/>
      <c r="CM1667" s="32"/>
      <c r="CN1667" s="32"/>
      <c r="CO1667" s="32"/>
      <c r="CP1667" s="32"/>
      <c r="CQ1667" s="32"/>
      <c r="CR1667" s="32"/>
      <c r="CS1667" s="32"/>
      <c r="CT1667" s="32"/>
      <c r="CU1667" s="32"/>
      <c r="CV1667" s="32"/>
      <c r="CW1667" s="32"/>
    </row>
    <row r="1668" spans="15:101" s="26" customFormat="1" x14ac:dyDescent="0.3">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c r="AV1668" s="32"/>
      <c r="AW1668" s="32"/>
      <c r="AX1668" s="32"/>
      <c r="AY1668" s="32"/>
      <c r="AZ1668" s="32"/>
      <c r="BA1668" s="32"/>
      <c r="BB1668" s="32"/>
      <c r="BC1668" s="32"/>
      <c r="BD1668" s="32"/>
      <c r="BE1668" s="32"/>
      <c r="BF1668" s="32"/>
      <c r="BG1668" s="32"/>
      <c r="BH1668" s="32"/>
      <c r="BI1668" s="32"/>
      <c r="BJ1668" s="32"/>
      <c r="BK1668" s="32"/>
      <c r="BL1668" s="32"/>
      <c r="BM1668" s="32"/>
      <c r="BN1668" s="32"/>
      <c r="BO1668" s="32"/>
      <c r="BP1668" s="32"/>
      <c r="BQ1668" s="32"/>
      <c r="BR1668" s="32"/>
      <c r="BS1668" s="32"/>
      <c r="BT1668" s="32"/>
      <c r="BU1668" s="32"/>
      <c r="BV1668" s="32"/>
      <c r="BW1668" s="32"/>
      <c r="BX1668" s="32"/>
      <c r="BY1668" s="32"/>
      <c r="BZ1668" s="32"/>
      <c r="CA1668" s="32"/>
      <c r="CB1668" s="32"/>
      <c r="CC1668" s="32"/>
      <c r="CD1668" s="32"/>
      <c r="CE1668" s="32"/>
      <c r="CF1668" s="32"/>
      <c r="CG1668" s="32"/>
      <c r="CH1668" s="32"/>
      <c r="CI1668" s="32"/>
      <c r="CJ1668" s="32"/>
      <c r="CK1668" s="32"/>
      <c r="CL1668" s="32"/>
      <c r="CM1668" s="32"/>
      <c r="CN1668" s="32"/>
      <c r="CO1668" s="32"/>
      <c r="CP1668" s="32"/>
      <c r="CQ1668" s="32"/>
      <c r="CR1668" s="32"/>
      <c r="CS1668" s="32"/>
      <c r="CT1668" s="32"/>
      <c r="CU1668" s="32"/>
      <c r="CV1668" s="32"/>
      <c r="CW1668" s="32"/>
    </row>
    <row r="1669" spans="15:101" s="26" customFormat="1" x14ac:dyDescent="0.3">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c r="AV1669" s="32"/>
      <c r="AW1669" s="32"/>
      <c r="AX1669" s="32"/>
      <c r="AY1669" s="32"/>
      <c r="AZ1669" s="32"/>
      <c r="BA1669" s="32"/>
      <c r="BB1669" s="32"/>
      <c r="BC1669" s="32"/>
      <c r="BD1669" s="32"/>
      <c r="BE1669" s="32"/>
      <c r="BF1669" s="32"/>
      <c r="BG1669" s="32"/>
      <c r="BH1669" s="32"/>
      <c r="BI1669" s="32"/>
      <c r="BJ1669" s="32"/>
      <c r="BK1669" s="32"/>
      <c r="BL1669" s="32"/>
      <c r="BM1669" s="32"/>
      <c r="BN1669" s="32"/>
      <c r="BO1669" s="32"/>
      <c r="BP1669" s="32"/>
      <c r="BQ1669" s="32"/>
      <c r="BR1669" s="32"/>
      <c r="BS1669" s="32"/>
      <c r="BT1669" s="32"/>
      <c r="BU1669" s="32"/>
      <c r="BV1669" s="32"/>
      <c r="BW1669" s="32"/>
      <c r="BX1669" s="32"/>
      <c r="BY1669" s="32"/>
      <c r="BZ1669" s="32"/>
      <c r="CA1669" s="32"/>
      <c r="CB1669" s="32"/>
      <c r="CC1669" s="32"/>
      <c r="CD1669" s="32"/>
      <c r="CE1669" s="32"/>
      <c r="CF1669" s="32"/>
      <c r="CG1669" s="32"/>
      <c r="CH1669" s="32"/>
      <c r="CI1669" s="32"/>
      <c r="CJ1669" s="32"/>
      <c r="CK1669" s="32"/>
      <c r="CL1669" s="32"/>
      <c r="CM1669" s="32"/>
      <c r="CN1669" s="32"/>
      <c r="CO1669" s="32"/>
      <c r="CP1669" s="32"/>
      <c r="CQ1669" s="32"/>
      <c r="CR1669" s="32"/>
      <c r="CS1669" s="32"/>
      <c r="CT1669" s="32"/>
      <c r="CU1669" s="32"/>
      <c r="CV1669" s="32"/>
      <c r="CW1669" s="32"/>
    </row>
    <row r="1670" spans="15:101" s="26" customFormat="1" x14ac:dyDescent="0.3">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c r="AV1670" s="32"/>
      <c r="AW1670" s="32"/>
      <c r="AX1670" s="32"/>
      <c r="AY1670" s="32"/>
      <c r="AZ1670" s="32"/>
      <c r="BA1670" s="32"/>
      <c r="BB1670" s="32"/>
      <c r="BC1670" s="32"/>
      <c r="BD1670" s="32"/>
      <c r="BE1670" s="32"/>
      <c r="BF1670" s="32"/>
      <c r="BG1670" s="32"/>
      <c r="BH1670" s="32"/>
      <c r="BI1670" s="32"/>
      <c r="BJ1670" s="32"/>
      <c r="BK1670" s="32"/>
      <c r="BL1670" s="32"/>
      <c r="BM1670" s="32"/>
      <c r="BN1670" s="32"/>
      <c r="BO1670" s="32"/>
      <c r="BP1670" s="32"/>
      <c r="BQ1670" s="32"/>
      <c r="BR1670" s="32"/>
      <c r="BS1670" s="32"/>
      <c r="BT1670" s="32"/>
      <c r="BU1670" s="32"/>
      <c r="BV1670" s="32"/>
      <c r="BW1670" s="32"/>
      <c r="BX1670" s="32"/>
      <c r="BY1670" s="32"/>
      <c r="BZ1670" s="32"/>
      <c r="CA1670" s="32"/>
      <c r="CB1670" s="32"/>
      <c r="CC1670" s="32"/>
      <c r="CD1670" s="32"/>
      <c r="CE1670" s="32"/>
      <c r="CF1670" s="32"/>
      <c r="CG1670" s="32"/>
      <c r="CH1670" s="32"/>
      <c r="CI1670" s="32"/>
      <c r="CJ1670" s="32"/>
      <c r="CK1670" s="32"/>
      <c r="CL1670" s="32"/>
      <c r="CM1670" s="32"/>
      <c r="CN1670" s="32"/>
      <c r="CO1670" s="32"/>
      <c r="CP1670" s="32"/>
      <c r="CQ1670" s="32"/>
      <c r="CR1670" s="32"/>
      <c r="CS1670" s="32"/>
      <c r="CT1670" s="32"/>
      <c r="CU1670" s="32"/>
      <c r="CV1670" s="32"/>
      <c r="CW1670" s="32"/>
    </row>
    <row r="1671" spans="15:101" s="26" customFormat="1" x14ac:dyDescent="0.3">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c r="AV1671" s="32"/>
      <c r="AW1671" s="32"/>
      <c r="AX1671" s="32"/>
      <c r="AY1671" s="32"/>
      <c r="AZ1671" s="32"/>
      <c r="BA1671" s="32"/>
      <c r="BB1671" s="32"/>
      <c r="BC1671" s="32"/>
      <c r="BD1671" s="32"/>
      <c r="BE1671" s="32"/>
      <c r="BF1671" s="32"/>
      <c r="BG1671" s="32"/>
      <c r="BH1671" s="32"/>
      <c r="BI1671" s="32"/>
      <c r="BJ1671" s="32"/>
      <c r="BK1671" s="32"/>
      <c r="BL1671" s="32"/>
      <c r="BM1671" s="32"/>
      <c r="BN1671" s="32"/>
      <c r="BO1671" s="32"/>
      <c r="BP1671" s="32"/>
      <c r="BQ1671" s="32"/>
      <c r="BR1671" s="32"/>
      <c r="BS1671" s="32"/>
      <c r="BT1671" s="32"/>
      <c r="BU1671" s="32"/>
      <c r="BV1671" s="32"/>
      <c r="BW1671" s="32"/>
      <c r="BX1671" s="32"/>
      <c r="BY1671" s="32"/>
      <c r="BZ1671" s="32"/>
      <c r="CA1671" s="32"/>
      <c r="CB1671" s="32"/>
      <c r="CC1671" s="32"/>
      <c r="CD1671" s="32"/>
      <c r="CE1671" s="32"/>
      <c r="CF1671" s="32"/>
      <c r="CG1671" s="32"/>
      <c r="CH1671" s="32"/>
      <c r="CI1671" s="32"/>
      <c r="CJ1671" s="32"/>
      <c r="CK1671" s="32"/>
      <c r="CL1671" s="32"/>
      <c r="CM1671" s="32"/>
      <c r="CN1671" s="32"/>
      <c r="CO1671" s="32"/>
      <c r="CP1671" s="32"/>
      <c r="CQ1671" s="32"/>
      <c r="CR1671" s="32"/>
      <c r="CS1671" s="32"/>
      <c r="CT1671" s="32"/>
      <c r="CU1671" s="32"/>
      <c r="CV1671" s="32"/>
      <c r="CW1671" s="32"/>
    </row>
    <row r="1672" spans="15:101" s="26" customFormat="1" x14ac:dyDescent="0.3">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c r="AV1672" s="32"/>
      <c r="AW1672" s="32"/>
      <c r="AX1672" s="32"/>
      <c r="AY1672" s="32"/>
      <c r="AZ1672" s="32"/>
      <c r="BA1672" s="32"/>
      <c r="BB1672" s="32"/>
      <c r="BC1672" s="32"/>
      <c r="BD1672" s="32"/>
      <c r="BE1672" s="32"/>
      <c r="BF1672" s="32"/>
      <c r="BG1672" s="32"/>
      <c r="BH1672" s="32"/>
      <c r="BI1672" s="32"/>
      <c r="BJ1672" s="32"/>
      <c r="BK1672" s="32"/>
      <c r="BL1672" s="32"/>
      <c r="BM1672" s="32"/>
      <c r="BN1672" s="32"/>
      <c r="BO1672" s="32"/>
      <c r="BP1672" s="32"/>
      <c r="BQ1672" s="32"/>
      <c r="BR1672" s="32"/>
      <c r="BS1672" s="32"/>
      <c r="BT1672" s="32"/>
      <c r="BU1672" s="32"/>
      <c r="BV1672" s="32"/>
      <c r="BW1672" s="32"/>
      <c r="BX1672" s="32"/>
      <c r="BY1672" s="32"/>
      <c r="BZ1672" s="32"/>
      <c r="CA1672" s="32"/>
      <c r="CB1672" s="32"/>
      <c r="CC1672" s="32"/>
      <c r="CD1672" s="32"/>
      <c r="CE1672" s="32"/>
      <c r="CF1672" s="32"/>
      <c r="CG1672" s="32"/>
      <c r="CH1672" s="32"/>
      <c r="CI1672" s="32"/>
      <c r="CJ1672" s="32"/>
      <c r="CK1672" s="32"/>
      <c r="CL1672" s="32"/>
      <c r="CM1672" s="32"/>
      <c r="CN1672" s="32"/>
      <c r="CO1672" s="32"/>
      <c r="CP1672" s="32"/>
      <c r="CQ1672" s="32"/>
      <c r="CR1672" s="32"/>
      <c r="CS1672" s="32"/>
      <c r="CT1672" s="32"/>
      <c r="CU1672" s="32"/>
      <c r="CV1672" s="32"/>
      <c r="CW1672" s="32"/>
    </row>
    <row r="1673" spans="15:101" s="26" customFormat="1" x14ac:dyDescent="0.3">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c r="AV1673" s="32"/>
      <c r="AW1673" s="32"/>
      <c r="AX1673" s="32"/>
      <c r="AY1673" s="32"/>
      <c r="AZ1673" s="32"/>
      <c r="BA1673" s="32"/>
      <c r="BB1673" s="32"/>
      <c r="BC1673" s="32"/>
      <c r="BD1673" s="32"/>
      <c r="BE1673" s="32"/>
      <c r="BF1673" s="32"/>
      <c r="BG1673" s="32"/>
      <c r="BH1673" s="32"/>
      <c r="BI1673" s="32"/>
      <c r="BJ1673" s="32"/>
      <c r="BK1673" s="32"/>
      <c r="BL1673" s="32"/>
      <c r="BM1673" s="32"/>
      <c r="BN1673" s="32"/>
      <c r="BO1673" s="32"/>
      <c r="BP1673" s="32"/>
      <c r="BQ1673" s="32"/>
      <c r="BR1673" s="32"/>
      <c r="BS1673" s="32"/>
      <c r="BT1673" s="32"/>
      <c r="BU1673" s="32"/>
      <c r="BV1673" s="32"/>
      <c r="BW1673" s="32"/>
      <c r="BX1673" s="32"/>
      <c r="BY1673" s="32"/>
      <c r="BZ1673" s="32"/>
      <c r="CA1673" s="32"/>
      <c r="CB1673" s="32"/>
      <c r="CC1673" s="32"/>
      <c r="CD1673" s="32"/>
      <c r="CE1673" s="32"/>
      <c r="CF1673" s="32"/>
      <c r="CG1673" s="32"/>
      <c r="CH1673" s="32"/>
      <c r="CI1673" s="32"/>
      <c r="CJ1673" s="32"/>
      <c r="CK1673" s="32"/>
      <c r="CL1673" s="32"/>
      <c r="CM1673" s="32"/>
      <c r="CN1673" s="32"/>
      <c r="CO1673" s="32"/>
      <c r="CP1673" s="32"/>
      <c r="CQ1673" s="32"/>
      <c r="CR1673" s="32"/>
      <c r="CS1673" s="32"/>
      <c r="CT1673" s="32"/>
      <c r="CU1673" s="32"/>
      <c r="CV1673" s="32"/>
      <c r="CW1673" s="32"/>
    </row>
    <row r="1674" spans="15:101" s="26" customFormat="1" x14ac:dyDescent="0.3">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c r="AV1674" s="32"/>
      <c r="AW1674" s="32"/>
      <c r="AX1674" s="32"/>
      <c r="AY1674" s="32"/>
      <c r="AZ1674" s="32"/>
      <c r="BA1674" s="32"/>
      <c r="BB1674" s="32"/>
      <c r="BC1674" s="32"/>
      <c r="BD1674" s="32"/>
      <c r="BE1674" s="32"/>
      <c r="BF1674" s="32"/>
      <c r="BG1674" s="32"/>
      <c r="BH1674" s="32"/>
      <c r="BI1674" s="32"/>
      <c r="BJ1674" s="32"/>
      <c r="BK1674" s="32"/>
      <c r="BL1674" s="32"/>
      <c r="BM1674" s="32"/>
      <c r="BN1674" s="32"/>
      <c r="BO1674" s="32"/>
      <c r="BP1674" s="32"/>
      <c r="BQ1674" s="32"/>
      <c r="BR1674" s="32"/>
      <c r="BS1674" s="32"/>
      <c r="BT1674" s="32"/>
      <c r="BU1674" s="32"/>
      <c r="BV1674" s="32"/>
      <c r="BW1674" s="32"/>
      <c r="BX1674" s="32"/>
      <c r="BY1674" s="32"/>
      <c r="BZ1674" s="32"/>
      <c r="CA1674" s="32"/>
      <c r="CB1674" s="32"/>
      <c r="CC1674" s="32"/>
      <c r="CD1674" s="32"/>
      <c r="CE1674" s="32"/>
      <c r="CF1674" s="32"/>
      <c r="CG1674" s="32"/>
      <c r="CH1674" s="32"/>
      <c r="CI1674" s="32"/>
      <c r="CJ1674" s="32"/>
      <c r="CK1674" s="32"/>
      <c r="CL1674" s="32"/>
      <c r="CM1674" s="32"/>
      <c r="CN1674" s="32"/>
      <c r="CO1674" s="32"/>
      <c r="CP1674" s="32"/>
      <c r="CQ1674" s="32"/>
      <c r="CR1674" s="32"/>
      <c r="CS1674" s="32"/>
      <c r="CT1674" s="32"/>
      <c r="CU1674" s="32"/>
      <c r="CV1674" s="32"/>
      <c r="CW1674" s="32"/>
    </row>
    <row r="1675" spans="15:101" s="26" customFormat="1" x14ac:dyDescent="0.3">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c r="AV1675" s="32"/>
      <c r="AW1675" s="32"/>
      <c r="AX1675" s="32"/>
      <c r="AY1675" s="32"/>
      <c r="AZ1675" s="32"/>
      <c r="BA1675" s="32"/>
      <c r="BB1675" s="32"/>
      <c r="BC1675" s="32"/>
      <c r="BD1675" s="32"/>
      <c r="BE1675" s="32"/>
      <c r="BF1675" s="32"/>
      <c r="BG1675" s="32"/>
      <c r="BH1675" s="32"/>
      <c r="BI1675" s="32"/>
      <c r="BJ1675" s="32"/>
      <c r="BK1675" s="32"/>
      <c r="BL1675" s="32"/>
      <c r="BM1675" s="32"/>
      <c r="BN1675" s="32"/>
      <c r="BO1675" s="32"/>
      <c r="BP1675" s="32"/>
      <c r="BQ1675" s="32"/>
      <c r="BR1675" s="32"/>
      <c r="BS1675" s="32"/>
      <c r="BT1675" s="32"/>
      <c r="BU1675" s="32"/>
      <c r="BV1675" s="32"/>
      <c r="BW1675" s="32"/>
      <c r="BX1675" s="32"/>
      <c r="BY1675" s="32"/>
      <c r="BZ1675" s="32"/>
      <c r="CA1675" s="32"/>
      <c r="CB1675" s="32"/>
      <c r="CC1675" s="32"/>
      <c r="CD1675" s="32"/>
      <c r="CE1675" s="32"/>
      <c r="CF1675" s="32"/>
      <c r="CG1675" s="32"/>
      <c r="CH1675" s="32"/>
      <c r="CI1675" s="32"/>
      <c r="CJ1675" s="32"/>
      <c r="CK1675" s="32"/>
      <c r="CL1675" s="32"/>
      <c r="CM1675" s="32"/>
      <c r="CN1675" s="32"/>
      <c r="CO1675" s="32"/>
      <c r="CP1675" s="32"/>
      <c r="CQ1675" s="32"/>
      <c r="CR1675" s="32"/>
      <c r="CS1675" s="32"/>
      <c r="CT1675" s="32"/>
      <c r="CU1675" s="32"/>
      <c r="CV1675" s="32"/>
      <c r="CW1675" s="32"/>
    </row>
    <row r="1676" spans="15:101" s="26" customFormat="1" x14ac:dyDescent="0.3">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c r="AV1676" s="32"/>
      <c r="AW1676" s="32"/>
      <c r="AX1676" s="32"/>
      <c r="AY1676" s="32"/>
      <c r="AZ1676" s="32"/>
      <c r="BA1676" s="32"/>
      <c r="BB1676" s="32"/>
      <c r="BC1676" s="32"/>
      <c r="BD1676" s="32"/>
      <c r="BE1676" s="32"/>
      <c r="BF1676" s="32"/>
      <c r="BG1676" s="32"/>
      <c r="BH1676" s="32"/>
      <c r="BI1676" s="32"/>
      <c r="BJ1676" s="32"/>
      <c r="BK1676" s="32"/>
      <c r="BL1676" s="32"/>
      <c r="BM1676" s="32"/>
      <c r="BN1676" s="32"/>
      <c r="BO1676" s="32"/>
      <c r="BP1676" s="32"/>
      <c r="BQ1676" s="32"/>
      <c r="BR1676" s="32"/>
      <c r="BS1676" s="32"/>
      <c r="BT1676" s="32"/>
      <c r="BU1676" s="32"/>
      <c r="BV1676" s="32"/>
      <c r="BW1676" s="32"/>
      <c r="BX1676" s="32"/>
      <c r="BY1676" s="32"/>
      <c r="BZ1676" s="32"/>
      <c r="CA1676" s="32"/>
      <c r="CB1676" s="32"/>
      <c r="CC1676" s="32"/>
      <c r="CD1676" s="32"/>
      <c r="CE1676" s="32"/>
      <c r="CF1676" s="32"/>
      <c r="CG1676" s="32"/>
      <c r="CH1676" s="32"/>
      <c r="CI1676" s="32"/>
      <c r="CJ1676" s="32"/>
      <c r="CK1676" s="32"/>
      <c r="CL1676" s="32"/>
      <c r="CM1676" s="32"/>
      <c r="CN1676" s="32"/>
      <c r="CO1676" s="32"/>
      <c r="CP1676" s="32"/>
      <c r="CQ1676" s="32"/>
      <c r="CR1676" s="32"/>
      <c r="CS1676" s="32"/>
      <c r="CT1676" s="32"/>
      <c r="CU1676" s="32"/>
      <c r="CV1676" s="32"/>
      <c r="CW1676" s="32"/>
    </row>
    <row r="1677" spans="15:101" s="26" customFormat="1" x14ac:dyDescent="0.3">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c r="AV1677" s="32"/>
      <c r="AW1677" s="32"/>
      <c r="AX1677" s="32"/>
      <c r="AY1677" s="32"/>
      <c r="AZ1677" s="32"/>
      <c r="BA1677" s="32"/>
      <c r="BB1677" s="32"/>
      <c r="BC1677" s="32"/>
      <c r="BD1677" s="32"/>
      <c r="BE1677" s="32"/>
      <c r="BF1677" s="32"/>
      <c r="BG1677" s="32"/>
      <c r="BH1677" s="32"/>
      <c r="BI1677" s="32"/>
      <c r="BJ1677" s="32"/>
      <c r="BK1677" s="32"/>
      <c r="BL1677" s="32"/>
      <c r="BM1677" s="32"/>
      <c r="BN1677" s="32"/>
      <c r="BO1677" s="32"/>
      <c r="BP1677" s="32"/>
      <c r="BQ1677" s="32"/>
      <c r="BR1677" s="32"/>
      <c r="BS1677" s="32"/>
      <c r="BT1677" s="32"/>
      <c r="BU1677" s="32"/>
      <c r="BV1677" s="32"/>
      <c r="BW1677" s="32"/>
      <c r="BX1677" s="32"/>
      <c r="BY1677" s="32"/>
      <c r="BZ1677" s="32"/>
      <c r="CA1677" s="32"/>
      <c r="CB1677" s="32"/>
      <c r="CC1677" s="32"/>
      <c r="CD1677" s="32"/>
      <c r="CE1677" s="32"/>
      <c r="CF1677" s="32"/>
      <c r="CG1677" s="32"/>
      <c r="CH1677" s="32"/>
      <c r="CI1677" s="32"/>
      <c r="CJ1677" s="32"/>
      <c r="CK1677" s="32"/>
      <c r="CL1677" s="32"/>
      <c r="CM1677" s="32"/>
      <c r="CN1677" s="32"/>
      <c r="CO1677" s="32"/>
      <c r="CP1677" s="32"/>
      <c r="CQ1677" s="32"/>
      <c r="CR1677" s="32"/>
      <c r="CS1677" s="32"/>
      <c r="CT1677" s="32"/>
      <c r="CU1677" s="32"/>
      <c r="CV1677" s="32"/>
      <c r="CW1677" s="32"/>
    </row>
    <row r="1678" spans="15:101" s="26" customFormat="1" x14ac:dyDescent="0.3">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c r="AV1678" s="32"/>
      <c r="AW1678" s="32"/>
      <c r="AX1678" s="32"/>
      <c r="AY1678" s="32"/>
      <c r="AZ1678" s="32"/>
      <c r="BA1678" s="32"/>
      <c r="BB1678" s="32"/>
      <c r="BC1678" s="32"/>
      <c r="BD1678" s="32"/>
      <c r="BE1678" s="32"/>
      <c r="BF1678" s="32"/>
      <c r="BG1678" s="32"/>
      <c r="BH1678" s="32"/>
      <c r="BI1678" s="32"/>
      <c r="BJ1678" s="32"/>
      <c r="BK1678" s="32"/>
      <c r="BL1678" s="32"/>
      <c r="BM1678" s="32"/>
      <c r="BN1678" s="32"/>
      <c r="BO1678" s="32"/>
      <c r="BP1678" s="32"/>
      <c r="BQ1678" s="32"/>
      <c r="BR1678" s="32"/>
      <c r="BS1678" s="32"/>
      <c r="BT1678" s="32"/>
      <c r="BU1678" s="32"/>
      <c r="BV1678" s="32"/>
      <c r="BW1678" s="32"/>
      <c r="BX1678" s="32"/>
      <c r="BY1678" s="32"/>
      <c r="BZ1678" s="32"/>
      <c r="CA1678" s="32"/>
      <c r="CB1678" s="32"/>
      <c r="CC1678" s="32"/>
      <c r="CD1678" s="32"/>
      <c r="CE1678" s="32"/>
      <c r="CF1678" s="32"/>
      <c r="CG1678" s="32"/>
      <c r="CH1678" s="32"/>
      <c r="CI1678" s="32"/>
      <c r="CJ1678" s="32"/>
      <c r="CK1678" s="32"/>
      <c r="CL1678" s="32"/>
      <c r="CM1678" s="32"/>
      <c r="CN1678" s="32"/>
      <c r="CO1678" s="32"/>
      <c r="CP1678" s="32"/>
      <c r="CQ1678" s="32"/>
      <c r="CR1678" s="32"/>
      <c r="CS1678" s="32"/>
      <c r="CT1678" s="32"/>
      <c r="CU1678" s="32"/>
      <c r="CV1678" s="32"/>
      <c r="CW1678" s="32"/>
    </row>
    <row r="1679" spans="15:101" s="26" customFormat="1" x14ac:dyDescent="0.3">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c r="AV1679" s="32"/>
      <c r="AW1679" s="32"/>
      <c r="AX1679" s="32"/>
      <c r="AY1679" s="32"/>
      <c r="AZ1679" s="32"/>
      <c r="BA1679" s="32"/>
      <c r="BB1679" s="32"/>
      <c r="BC1679" s="32"/>
      <c r="BD1679" s="32"/>
      <c r="BE1679" s="32"/>
      <c r="BF1679" s="32"/>
      <c r="BG1679" s="32"/>
      <c r="BH1679" s="32"/>
      <c r="BI1679" s="32"/>
      <c r="BJ1679" s="32"/>
      <c r="BK1679" s="32"/>
      <c r="BL1679" s="32"/>
      <c r="BM1679" s="32"/>
      <c r="BN1679" s="32"/>
      <c r="BO1679" s="32"/>
      <c r="BP1679" s="32"/>
      <c r="BQ1679" s="32"/>
      <c r="BR1679" s="32"/>
      <c r="BS1679" s="32"/>
      <c r="BT1679" s="32"/>
      <c r="BU1679" s="32"/>
      <c r="BV1679" s="32"/>
      <c r="BW1679" s="32"/>
      <c r="BX1679" s="32"/>
      <c r="BY1679" s="32"/>
      <c r="BZ1679" s="32"/>
      <c r="CA1679" s="32"/>
      <c r="CB1679" s="32"/>
      <c r="CC1679" s="32"/>
      <c r="CD1679" s="32"/>
      <c r="CE1679" s="32"/>
      <c r="CF1679" s="32"/>
      <c r="CG1679" s="32"/>
      <c r="CH1679" s="32"/>
      <c r="CI1679" s="32"/>
      <c r="CJ1679" s="32"/>
      <c r="CK1679" s="32"/>
      <c r="CL1679" s="32"/>
      <c r="CM1679" s="32"/>
      <c r="CN1679" s="32"/>
      <c r="CO1679" s="32"/>
      <c r="CP1679" s="32"/>
      <c r="CQ1679" s="32"/>
      <c r="CR1679" s="32"/>
      <c r="CS1679" s="32"/>
      <c r="CT1679" s="32"/>
      <c r="CU1679" s="32"/>
      <c r="CV1679" s="32"/>
      <c r="CW1679" s="32"/>
    </row>
    <row r="1680" spans="15:101" s="26" customFormat="1" x14ac:dyDescent="0.3">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c r="AV1680" s="32"/>
      <c r="AW1680" s="32"/>
      <c r="AX1680" s="32"/>
      <c r="AY1680" s="32"/>
      <c r="AZ1680" s="32"/>
      <c r="BA1680" s="32"/>
      <c r="BB1680" s="32"/>
      <c r="BC1680" s="32"/>
      <c r="BD1680" s="32"/>
      <c r="BE1680" s="32"/>
      <c r="BF1680" s="32"/>
      <c r="BG1680" s="32"/>
      <c r="BH1680" s="32"/>
      <c r="BI1680" s="32"/>
      <c r="BJ1680" s="32"/>
      <c r="BK1680" s="32"/>
      <c r="BL1680" s="32"/>
      <c r="BM1680" s="32"/>
      <c r="BN1680" s="32"/>
      <c r="BO1680" s="32"/>
      <c r="BP1680" s="32"/>
      <c r="BQ1680" s="32"/>
      <c r="BR1680" s="32"/>
      <c r="BS1680" s="32"/>
      <c r="BT1680" s="32"/>
      <c r="BU1680" s="32"/>
      <c r="BV1680" s="32"/>
      <c r="BW1680" s="32"/>
      <c r="BX1680" s="32"/>
      <c r="BY1680" s="32"/>
      <c r="BZ1680" s="32"/>
      <c r="CA1680" s="32"/>
      <c r="CB1680" s="32"/>
      <c r="CC1680" s="32"/>
      <c r="CD1680" s="32"/>
      <c r="CE1680" s="32"/>
      <c r="CF1680" s="32"/>
      <c r="CG1680" s="32"/>
      <c r="CH1680" s="32"/>
      <c r="CI1680" s="32"/>
      <c r="CJ1680" s="32"/>
      <c r="CK1680" s="32"/>
      <c r="CL1680" s="32"/>
      <c r="CM1680" s="32"/>
      <c r="CN1680" s="32"/>
      <c r="CO1680" s="32"/>
      <c r="CP1680" s="32"/>
      <c r="CQ1680" s="32"/>
      <c r="CR1680" s="32"/>
      <c r="CS1680" s="32"/>
      <c r="CT1680" s="32"/>
      <c r="CU1680" s="32"/>
      <c r="CV1680" s="32"/>
      <c r="CW1680" s="32"/>
    </row>
    <row r="1681" spans="15:101" s="26" customFormat="1" x14ac:dyDescent="0.3">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c r="AV1681" s="32"/>
      <c r="AW1681" s="32"/>
      <c r="AX1681" s="32"/>
      <c r="AY1681" s="32"/>
      <c r="AZ1681" s="32"/>
      <c r="BA1681" s="32"/>
      <c r="BB1681" s="32"/>
      <c r="BC1681" s="32"/>
      <c r="BD1681" s="32"/>
      <c r="BE1681" s="32"/>
      <c r="BF1681" s="32"/>
      <c r="BG1681" s="32"/>
      <c r="BH1681" s="32"/>
      <c r="BI1681" s="32"/>
      <c r="BJ1681" s="32"/>
      <c r="BK1681" s="32"/>
      <c r="BL1681" s="32"/>
      <c r="BM1681" s="32"/>
      <c r="BN1681" s="32"/>
      <c r="BO1681" s="32"/>
      <c r="BP1681" s="32"/>
      <c r="BQ1681" s="32"/>
      <c r="BR1681" s="32"/>
      <c r="BS1681" s="32"/>
      <c r="BT1681" s="32"/>
      <c r="BU1681" s="32"/>
      <c r="BV1681" s="32"/>
      <c r="BW1681" s="32"/>
      <c r="BX1681" s="32"/>
      <c r="BY1681" s="32"/>
      <c r="BZ1681" s="32"/>
      <c r="CA1681" s="32"/>
      <c r="CB1681" s="32"/>
      <c r="CC1681" s="32"/>
      <c r="CD1681" s="32"/>
      <c r="CE1681" s="32"/>
      <c r="CF1681" s="32"/>
      <c r="CG1681" s="32"/>
      <c r="CH1681" s="32"/>
      <c r="CI1681" s="32"/>
      <c r="CJ1681" s="32"/>
      <c r="CK1681" s="32"/>
      <c r="CL1681" s="32"/>
      <c r="CM1681" s="32"/>
      <c r="CN1681" s="32"/>
      <c r="CO1681" s="32"/>
      <c r="CP1681" s="32"/>
      <c r="CQ1681" s="32"/>
      <c r="CR1681" s="32"/>
      <c r="CS1681" s="32"/>
      <c r="CT1681" s="32"/>
      <c r="CU1681" s="32"/>
      <c r="CV1681" s="32"/>
      <c r="CW1681" s="32"/>
    </row>
    <row r="1682" spans="15:101" s="26" customFormat="1" x14ac:dyDescent="0.3">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c r="AV1682" s="32"/>
      <c r="AW1682" s="32"/>
      <c r="AX1682" s="32"/>
      <c r="AY1682" s="32"/>
      <c r="AZ1682" s="32"/>
      <c r="BA1682" s="32"/>
      <c r="BB1682" s="32"/>
      <c r="BC1682" s="32"/>
      <c r="BD1682" s="32"/>
      <c r="BE1682" s="32"/>
      <c r="BF1682" s="32"/>
      <c r="BG1682" s="32"/>
      <c r="BH1682" s="32"/>
      <c r="BI1682" s="32"/>
      <c r="BJ1682" s="32"/>
      <c r="BK1682" s="32"/>
      <c r="BL1682" s="32"/>
      <c r="BM1682" s="32"/>
      <c r="BN1682" s="32"/>
      <c r="BO1682" s="32"/>
      <c r="BP1682" s="32"/>
      <c r="BQ1682" s="32"/>
      <c r="BR1682" s="32"/>
      <c r="BS1682" s="32"/>
      <c r="BT1682" s="32"/>
      <c r="BU1682" s="32"/>
      <c r="BV1682" s="32"/>
      <c r="BW1682" s="32"/>
      <c r="BX1682" s="32"/>
      <c r="BY1682" s="32"/>
      <c r="BZ1682" s="32"/>
      <c r="CA1682" s="32"/>
      <c r="CB1682" s="32"/>
      <c r="CC1682" s="32"/>
      <c r="CD1682" s="32"/>
      <c r="CE1682" s="32"/>
      <c r="CF1682" s="32"/>
      <c r="CG1682" s="32"/>
      <c r="CH1682" s="32"/>
      <c r="CI1682" s="32"/>
      <c r="CJ1682" s="32"/>
      <c r="CK1682" s="32"/>
      <c r="CL1682" s="32"/>
      <c r="CM1682" s="32"/>
      <c r="CN1682" s="32"/>
      <c r="CO1682" s="32"/>
      <c r="CP1682" s="32"/>
      <c r="CQ1682" s="32"/>
      <c r="CR1682" s="32"/>
      <c r="CS1682" s="32"/>
      <c r="CT1682" s="32"/>
      <c r="CU1682" s="32"/>
      <c r="CV1682" s="32"/>
      <c r="CW1682" s="32"/>
    </row>
    <row r="1683" spans="15:101" s="26" customFormat="1" x14ac:dyDescent="0.3">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c r="AV1683" s="32"/>
      <c r="AW1683" s="32"/>
      <c r="AX1683" s="32"/>
      <c r="AY1683" s="32"/>
      <c r="AZ1683" s="32"/>
      <c r="BA1683" s="32"/>
      <c r="BB1683" s="32"/>
      <c r="BC1683" s="32"/>
      <c r="BD1683" s="32"/>
      <c r="BE1683" s="32"/>
      <c r="BF1683" s="32"/>
      <c r="BG1683" s="32"/>
      <c r="BH1683" s="32"/>
      <c r="BI1683" s="32"/>
      <c r="BJ1683" s="32"/>
      <c r="BK1683" s="32"/>
      <c r="BL1683" s="32"/>
      <c r="BM1683" s="32"/>
      <c r="BN1683" s="32"/>
      <c r="BO1683" s="32"/>
      <c r="BP1683" s="32"/>
      <c r="BQ1683" s="32"/>
      <c r="BR1683" s="32"/>
      <c r="BS1683" s="32"/>
      <c r="BT1683" s="32"/>
      <c r="BU1683" s="32"/>
      <c r="BV1683" s="32"/>
      <c r="BW1683" s="32"/>
      <c r="BX1683" s="32"/>
      <c r="BY1683" s="32"/>
      <c r="BZ1683" s="32"/>
      <c r="CA1683" s="32"/>
      <c r="CB1683" s="32"/>
      <c r="CC1683" s="32"/>
      <c r="CD1683" s="32"/>
      <c r="CE1683" s="32"/>
      <c r="CF1683" s="32"/>
      <c r="CG1683" s="32"/>
      <c r="CH1683" s="32"/>
      <c r="CI1683" s="32"/>
      <c r="CJ1683" s="32"/>
      <c r="CK1683" s="32"/>
      <c r="CL1683" s="32"/>
      <c r="CM1683" s="32"/>
      <c r="CN1683" s="32"/>
      <c r="CO1683" s="32"/>
      <c r="CP1683" s="32"/>
      <c r="CQ1683" s="32"/>
      <c r="CR1683" s="32"/>
      <c r="CS1683" s="32"/>
      <c r="CT1683" s="32"/>
      <c r="CU1683" s="32"/>
      <c r="CV1683" s="32"/>
      <c r="CW1683" s="32"/>
    </row>
    <row r="1684" spans="15:101" s="26" customFormat="1" x14ac:dyDescent="0.3">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c r="AV1684" s="32"/>
      <c r="AW1684" s="32"/>
      <c r="AX1684" s="32"/>
      <c r="AY1684" s="32"/>
      <c r="AZ1684" s="32"/>
      <c r="BA1684" s="32"/>
      <c r="BB1684" s="32"/>
      <c r="BC1684" s="32"/>
      <c r="BD1684" s="32"/>
      <c r="BE1684" s="32"/>
      <c r="BF1684" s="32"/>
      <c r="BG1684" s="32"/>
      <c r="BH1684" s="32"/>
      <c r="BI1684" s="32"/>
      <c r="BJ1684" s="32"/>
      <c r="BK1684" s="32"/>
      <c r="BL1684" s="32"/>
      <c r="BM1684" s="32"/>
      <c r="BN1684" s="32"/>
      <c r="BO1684" s="32"/>
      <c r="BP1684" s="32"/>
      <c r="BQ1684" s="32"/>
      <c r="BR1684" s="32"/>
      <c r="BS1684" s="32"/>
      <c r="BT1684" s="32"/>
      <c r="BU1684" s="32"/>
      <c r="BV1684" s="32"/>
      <c r="BW1684" s="32"/>
      <c r="BX1684" s="32"/>
      <c r="BY1684" s="32"/>
      <c r="BZ1684" s="32"/>
      <c r="CA1684" s="32"/>
      <c r="CB1684" s="32"/>
      <c r="CC1684" s="32"/>
      <c r="CD1684" s="32"/>
      <c r="CE1684" s="32"/>
      <c r="CF1684" s="32"/>
      <c r="CG1684" s="32"/>
      <c r="CH1684" s="32"/>
      <c r="CI1684" s="32"/>
      <c r="CJ1684" s="32"/>
      <c r="CK1684" s="32"/>
      <c r="CL1684" s="32"/>
      <c r="CM1684" s="32"/>
      <c r="CN1684" s="32"/>
      <c r="CO1684" s="32"/>
      <c r="CP1684" s="32"/>
      <c r="CQ1684" s="32"/>
      <c r="CR1684" s="32"/>
      <c r="CS1684" s="32"/>
      <c r="CT1684" s="32"/>
      <c r="CU1684" s="32"/>
      <c r="CV1684" s="32"/>
      <c r="CW1684" s="32"/>
    </row>
    <row r="1685" spans="15:101" s="26" customFormat="1" x14ac:dyDescent="0.3">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c r="AV1685" s="32"/>
      <c r="AW1685" s="32"/>
      <c r="AX1685" s="32"/>
      <c r="AY1685" s="32"/>
      <c r="AZ1685" s="32"/>
      <c r="BA1685" s="32"/>
      <c r="BB1685" s="32"/>
      <c r="BC1685" s="32"/>
      <c r="BD1685" s="32"/>
      <c r="BE1685" s="32"/>
      <c r="BF1685" s="32"/>
      <c r="BG1685" s="32"/>
      <c r="BH1685" s="32"/>
      <c r="BI1685" s="32"/>
      <c r="BJ1685" s="32"/>
      <c r="BK1685" s="32"/>
      <c r="BL1685" s="32"/>
      <c r="BM1685" s="32"/>
      <c r="BN1685" s="32"/>
      <c r="BO1685" s="32"/>
      <c r="BP1685" s="32"/>
      <c r="BQ1685" s="32"/>
      <c r="BR1685" s="32"/>
      <c r="BS1685" s="32"/>
      <c r="BT1685" s="32"/>
      <c r="BU1685" s="32"/>
      <c r="BV1685" s="32"/>
      <c r="BW1685" s="32"/>
      <c r="BX1685" s="32"/>
      <c r="BY1685" s="32"/>
      <c r="BZ1685" s="32"/>
      <c r="CA1685" s="32"/>
      <c r="CB1685" s="32"/>
      <c r="CC1685" s="32"/>
      <c r="CD1685" s="32"/>
      <c r="CE1685" s="32"/>
      <c r="CF1685" s="32"/>
      <c r="CG1685" s="32"/>
      <c r="CH1685" s="32"/>
      <c r="CI1685" s="32"/>
      <c r="CJ1685" s="32"/>
      <c r="CK1685" s="32"/>
      <c r="CL1685" s="32"/>
      <c r="CM1685" s="32"/>
      <c r="CN1685" s="32"/>
      <c r="CO1685" s="32"/>
      <c r="CP1685" s="32"/>
      <c r="CQ1685" s="32"/>
      <c r="CR1685" s="32"/>
      <c r="CS1685" s="32"/>
      <c r="CT1685" s="32"/>
      <c r="CU1685" s="32"/>
      <c r="CV1685" s="32"/>
      <c r="CW1685" s="32"/>
    </row>
    <row r="1686" spans="15:101" s="26" customFormat="1" x14ac:dyDescent="0.3">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c r="AV1686" s="32"/>
      <c r="AW1686" s="32"/>
      <c r="AX1686" s="32"/>
      <c r="AY1686" s="32"/>
      <c r="AZ1686" s="32"/>
      <c r="BA1686" s="32"/>
      <c r="BB1686" s="32"/>
      <c r="BC1686" s="32"/>
      <c r="BD1686" s="32"/>
      <c r="BE1686" s="32"/>
      <c r="BF1686" s="32"/>
      <c r="BG1686" s="32"/>
      <c r="BH1686" s="32"/>
      <c r="BI1686" s="32"/>
      <c r="BJ1686" s="32"/>
      <c r="BK1686" s="32"/>
      <c r="BL1686" s="32"/>
      <c r="BM1686" s="32"/>
      <c r="BN1686" s="32"/>
      <c r="BO1686" s="32"/>
      <c r="BP1686" s="32"/>
      <c r="BQ1686" s="32"/>
      <c r="BR1686" s="32"/>
      <c r="BS1686" s="32"/>
      <c r="BT1686" s="32"/>
      <c r="BU1686" s="32"/>
      <c r="BV1686" s="32"/>
      <c r="BW1686" s="32"/>
      <c r="BX1686" s="32"/>
      <c r="BY1686" s="32"/>
      <c r="BZ1686" s="32"/>
      <c r="CA1686" s="32"/>
      <c r="CB1686" s="32"/>
      <c r="CC1686" s="32"/>
      <c r="CD1686" s="32"/>
      <c r="CE1686" s="32"/>
      <c r="CF1686" s="32"/>
      <c r="CG1686" s="32"/>
      <c r="CH1686" s="32"/>
      <c r="CI1686" s="32"/>
      <c r="CJ1686" s="32"/>
      <c r="CK1686" s="32"/>
      <c r="CL1686" s="32"/>
      <c r="CM1686" s="32"/>
      <c r="CN1686" s="32"/>
      <c r="CO1686" s="32"/>
      <c r="CP1686" s="32"/>
      <c r="CQ1686" s="32"/>
      <c r="CR1686" s="32"/>
      <c r="CS1686" s="32"/>
      <c r="CT1686" s="32"/>
      <c r="CU1686" s="32"/>
      <c r="CV1686" s="32"/>
      <c r="CW1686" s="32"/>
    </row>
    <row r="1687" spans="15:101" s="26" customFormat="1" x14ac:dyDescent="0.3">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c r="AV1687" s="32"/>
      <c r="AW1687" s="32"/>
      <c r="AX1687" s="32"/>
      <c r="AY1687" s="32"/>
      <c r="AZ1687" s="32"/>
      <c r="BA1687" s="32"/>
      <c r="BB1687" s="32"/>
      <c r="BC1687" s="32"/>
      <c r="BD1687" s="32"/>
      <c r="BE1687" s="32"/>
      <c r="BF1687" s="32"/>
      <c r="BG1687" s="32"/>
      <c r="BH1687" s="32"/>
      <c r="BI1687" s="32"/>
      <c r="BJ1687" s="32"/>
      <c r="BK1687" s="32"/>
      <c r="BL1687" s="32"/>
      <c r="BM1687" s="32"/>
      <c r="BN1687" s="32"/>
      <c r="BO1687" s="32"/>
      <c r="BP1687" s="32"/>
      <c r="BQ1687" s="32"/>
      <c r="BR1687" s="32"/>
      <c r="BS1687" s="32"/>
      <c r="BT1687" s="32"/>
      <c r="BU1687" s="32"/>
      <c r="BV1687" s="32"/>
      <c r="BW1687" s="32"/>
      <c r="BX1687" s="32"/>
      <c r="BY1687" s="32"/>
      <c r="BZ1687" s="32"/>
      <c r="CA1687" s="32"/>
      <c r="CB1687" s="32"/>
      <c r="CC1687" s="32"/>
      <c r="CD1687" s="32"/>
      <c r="CE1687" s="32"/>
      <c r="CF1687" s="32"/>
      <c r="CG1687" s="32"/>
      <c r="CH1687" s="32"/>
      <c r="CI1687" s="32"/>
      <c r="CJ1687" s="32"/>
      <c r="CK1687" s="32"/>
      <c r="CL1687" s="32"/>
      <c r="CM1687" s="32"/>
      <c r="CN1687" s="32"/>
      <c r="CO1687" s="32"/>
      <c r="CP1687" s="32"/>
      <c r="CQ1687" s="32"/>
      <c r="CR1687" s="32"/>
      <c r="CS1687" s="32"/>
      <c r="CT1687" s="32"/>
      <c r="CU1687" s="32"/>
      <c r="CV1687" s="32"/>
      <c r="CW1687" s="32"/>
    </row>
    <row r="1688" spans="15:101" s="26" customFormat="1" x14ac:dyDescent="0.3">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c r="AV1688" s="32"/>
      <c r="AW1688" s="32"/>
      <c r="AX1688" s="32"/>
      <c r="AY1688" s="32"/>
      <c r="AZ1688" s="32"/>
      <c r="BA1688" s="32"/>
      <c r="BB1688" s="32"/>
      <c r="BC1688" s="32"/>
      <c r="BD1688" s="32"/>
      <c r="BE1688" s="32"/>
      <c r="BF1688" s="32"/>
      <c r="BG1688" s="32"/>
      <c r="BH1688" s="32"/>
      <c r="BI1688" s="32"/>
      <c r="BJ1688" s="32"/>
      <c r="BK1688" s="32"/>
      <c r="BL1688" s="32"/>
      <c r="BM1688" s="32"/>
      <c r="BN1688" s="32"/>
      <c r="BO1688" s="32"/>
      <c r="BP1688" s="32"/>
      <c r="BQ1688" s="32"/>
      <c r="BR1688" s="32"/>
      <c r="BS1688" s="32"/>
      <c r="BT1688" s="32"/>
      <c r="BU1688" s="32"/>
      <c r="BV1688" s="32"/>
      <c r="BW1688" s="32"/>
      <c r="BX1688" s="32"/>
      <c r="BY1688" s="32"/>
      <c r="BZ1688" s="32"/>
      <c r="CA1688" s="32"/>
      <c r="CB1688" s="32"/>
      <c r="CC1688" s="32"/>
      <c r="CD1688" s="32"/>
      <c r="CE1688" s="32"/>
      <c r="CF1688" s="32"/>
      <c r="CG1688" s="32"/>
      <c r="CH1688" s="32"/>
      <c r="CI1688" s="32"/>
      <c r="CJ1688" s="32"/>
      <c r="CK1688" s="32"/>
      <c r="CL1688" s="32"/>
      <c r="CM1688" s="32"/>
      <c r="CN1688" s="32"/>
      <c r="CO1688" s="32"/>
      <c r="CP1688" s="32"/>
      <c r="CQ1688" s="32"/>
      <c r="CR1688" s="32"/>
      <c r="CS1688" s="32"/>
      <c r="CT1688" s="32"/>
      <c r="CU1688" s="32"/>
      <c r="CV1688" s="32"/>
      <c r="CW1688" s="32"/>
    </row>
    <row r="1689" spans="15:101" s="26" customFormat="1" x14ac:dyDescent="0.3">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c r="AV1689" s="32"/>
      <c r="AW1689" s="32"/>
      <c r="AX1689" s="32"/>
      <c r="AY1689" s="32"/>
      <c r="AZ1689" s="32"/>
      <c r="BA1689" s="32"/>
      <c r="BB1689" s="32"/>
      <c r="BC1689" s="32"/>
      <c r="BD1689" s="32"/>
      <c r="BE1689" s="32"/>
      <c r="BF1689" s="32"/>
      <c r="BG1689" s="32"/>
      <c r="BH1689" s="32"/>
      <c r="BI1689" s="32"/>
      <c r="BJ1689" s="32"/>
      <c r="BK1689" s="32"/>
      <c r="BL1689" s="32"/>
      <c r="BM1689" s="32"/>
      <c r="BN1689" s="32"/>
      <c r="BO1689" s="32"/>
      <c r="BP1689" s="32"/>
      <c r="BQ1689" s="32"/>
      <c r="BR1689" s="32"/>
      <c r="BS1689" s="32"/>
      <c r="BT1689" s="32"/>
      <c r="BU1689" s="32"/>
      <c r="BV1689" s="32"/>
      <c r="BW1689" s="32"/>
      <c r="BX1689" s="32"/>
      <c r="BY1689" s="32"/>
      <c r="BZ1689" s="32"/>
      <c r="CA1689" s="32"/>
      <c r="CB1689" s="32"/>
      <c r="CC1689" s="32"/>
      <c r="CD1689" s="32"/>
      <c r="CE1689" s="32"/>
      <c r="CF1689" s="32"/>
      <c r="CG1689" s="32"/>
      <c r="CH1689" s="32"/>
      <c r="CI1689" s="32"/>
      <c r="CJ1689" s="32"/>
      <c r="CK1689" s="32"/>
      <c r="CL1689" s="32"/>
      <c r="CM1689" s="32"/>
      <c r="CN1689" s="32"/>
      <c r="CO1689" s="32"/>
      <c r="CP1689" s="32"/>
      <c r="CQ1689" s="32"/>
      <c r="CR1689" s="32"/>
      <c r="CS1689" s="32"/>
      <c r="CT1689" s="32"/>
      <c r="CU1689" s="32"/>
      <c r="CV1689" s="32"/>
      <c r="CW1689" s="32"/>
    </row>
    <row r="1690" spans="15:101" s="26" customFormat="1" x14ac:dyDescent="0.3">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c r="AV1690" s="32"/>
      <c r="AW1690" s="32"/>
      <c r="AX1690" s="32"/>
      <c r="AY1690" s="32"/>
      <c r="AZ1690" s="32"/>
      <c r="BA1690" s="32"/>
      <c r="BB1690" s="32"/>
      <c r="BC1690" s="32"/>
      <c r="BD1690" s="32"/>
      <c r="BE1690" s="32"/>
      <c r="BF1690" s="32"/>
      <c r="BG1690" s="32"/>
      <c r="BH1690" s="32"/>
      <c r="BI1690" s="32"/>
      <c r="BJ1690" s="32"/>
      <c r="BK1690" s="32"/>
      <c r="BL1690" s="32"/>
      <c r="BM1690" s="32"/>
      <c r="BN1690" s="32"/>
      <c r="BO1690" s="32"/>
      <c r="BP1690" s="32"/>
      <c r="BQ1690" s="32"/>
      <c r="BR1690" s="32"/>
      <c r="BS1690" s="32"/>
      <c r="BT1690" s="32"/>
      <c r="BU1690" s="32"/>
      <c r="BV1690" s="32"/>
      <c r="BW1690" s="32"/>
      <c r="BX1690" s="32"/>
      <c r="BY1690" s="32"/>
      <c r="BZ1690" s="32"/>
      <c r="CA1690" s="32"/>
      <c r="CB1690" s="32"/>
      <c r="CC1690" s="32"/>
      <c r="CD1690" s="32"/>
      <c r="CE1690" s="32"/>
      <c r="CF1690" s="32"/>
      <c r="CG1690" s="32"/>
      <c r="CH1690" s="32"/>
      <c r="CI1690" s="32"/>
      <c r="CJ1690" s="32"/>
      <c r="CK1690" s="32"/>
      <c r="CL1690" s="32"/>
      <c r="CM1690" s="32"/>
      <c r="CN1690" s="32"/>
      <c r="CO1690" s="32"/>
      <c r="CP1690" s="32"/>
      <c r="CQ1690" s="32"/>
      <c r="CR1690" s="32"/>
      <c r="CS1690" s="32"/>
      <c r="CT1690" s="32"/>
      <c r="CU1690" s="32"/>
      <c r="CV1690" s="32"/>
      <c r="CW1690" s="32"/>
    </row>
    <row r="1691" spans="15:101" s="26" customFormat="1" x14ac:dyDescent="0.3">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c r="AV1691" s="32"/>
      <c r="AW1691" s="32"/>
      <c r="AX1691" s="32"/>
      <c r="AY1691" s="32"/>
      <c r="AZ1691" s="32"/>
      <c r="BA1691" s="32"/>
      <c r="BB1691" s="32"/>
      <c r="BC1691" s="32"/>
      <c r="BD1691" s="32"/>
      <c r="BE1691" s="32"/>
      <c r="BF1691" s="32"/>
      <c r="BG1691" s="32"/>
      <c r="BH1691" s="32"/>
      <c r="BI1691" s="32"/>
      <c r="BJ1691" s="32"/>
      <c r="BK1691" s="32"/>
      <c r="BL1691" s="32"/>
      <c r="BM1691" s="32"/>
      <c r="BN1691" s="32"/>
      <c r="BO1691" s="32"/>
      <c r="BP1691" s="32"/>
      <c r="BQ1691" s="32"/>
      <c r="BR1691" s="32"/>
      <c r="BS1691" s="32"/>
      <c r="BT1691" s="32"/>
      <c r="BU1691" s="32"/>
      <c r="BV1691" s="32"/>
      <c r="BW1691" s="32"/>
      <c r="BX1691" s="32"/>
      <c r="BY1691" s="32"/>
      <c r="BZ1691" s="32"/>
      <c r="CA1691" s="32"/>
      <c r="CB1691" s="32"/>
      <c r="CC1691" s="32"/>
      <c r="CD1691" s="32"/>
      <c r="CE1691" s="32"/>
      <c r="CF1691" s="32"/>
      <c r="CG1691" s="32"/>
      <c r="CH1691" s="32"/>
      <c r="CI1691" s="32"/>
      <c r="CJ1691" s="32"/>
      <c r="CK1691" s="32"/>
      <c r="CL1691" s="32"/>
      <c r="CM1691" s="32"/>
      <c r="CN1691" s="32"/>
      <c r="CO1691" s="32"/>
      <c r="CP1691" s="32"/>
      <c r="CQ1691" s="32"/>
      <c r="CR1691" s="32"/>
      <c r="CS1691" s="32"/>
      <c r="CT1691" s="32"/>
      <c r="CU1691" s="32"/>
      <c r="CV1691" s="32"/>
      <c r="CW1691" s="32"/>
    </row>
    <row r="1692" spans="15:101" s="26" customFormat="1" x14ac:dyDescent="0.3">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c r="AV1692" s="32"/>
      <c r="AW1692" s="32"/>
      <c r="AX1692" s="32"/>
      <c r="AY1692" s="32"/>
      <c r="AZ1692" s="32"/>
      <c r="BA1692" s="32"/>
      <c r="BB1692" s="32"/>
      <c r="BC1692" s="32"/>
      <c r="BD1692" s="32"/>
      <c r="BE1692" s="32"/>
      <c r="BF1692" s="32"/>
      <c r="BG1692" s="32"/>
      <c r="BH1692" s="32"/>
      <c r="BI1692" s="32"/>
      <c r="BJ1692" s="32"/>
      <c r="BK1692" s="32"/>
      <c r="BL1692" s="32"/>
      <c r="BM1692" s="32"/>
      <c r="BN1692" s="32"/>
      <c r="BO1692" s="32"/>
      <c r="BP1692" s="32"/>
      <c r="BQ1692" s="32"/>
      <c r="BR1692" s="32"/>
      <c r="BS1692" s="32"/>
      <c r="BT1692" s="32"/>
      <c r="BU1692" s="32"/>
      <c r="BV1692" s="32"/>
      <c r="BW1692" s="32"/>
      <c r="BX1692" s="32"/>
      <c r="BY1692" s="32"/>
      <c r="BZ1692" s="32"/>
      <c r="CA1692" s="32"/>
      <c r="CB1692" s="32"/>
      <c r="CC1692" s="32"/>
      <c r="CD1692" s="32"/>
      <c r="CE1692" s="32"/>
      <c r="CF1692" s="32"/>
      <c r="CG1692" s="32"/>
      <c r="CH1692" s="32"/>
      <c r="CI1692" s="32"/>
      <c r="CJ1692" s="32"/>
      <c r="CK1692" s="32"/>
      <c r="CL1692" s="32"/>
      <c r="CM1692" s="32"/>
      <c r="CN1692" s="32"/>
      <c r="CO1692" s="32"/>
      <c r="CP1692" s="32"/>
      <c r="CQ1692" s="32"/>
      <c r="CR1692" s="32"/>
      <c r="CS1692" s="32"/>
      <c r="CT1692" s="32"/>
      <c r="CU1692" s="32"/>
      <c r="CV1692" s="32"/>
      <c r="CW1692" s="32"/>
    </row>
    <row r="1693" spans="15:101" s="26" customFormat="1" x14ac:dyDescent="0.3">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c r="AV1693" s="32"/>
      <c r="AW1693" s="32"/>
      <c r="AX1693" s="32"/>
      <c r="AY1693" s="32"/>
      <c r="AZ1693" s="32"/>
      <c r="BA1693" s="32"/>
      <c r="BB1693" s="32"/>
      <c r="BC1693" s="32"/>
      <c r="BD1693" s="32"/>
      <c r="BE1693" s="32"/>
      <c r="BF1693" s="32"/>
      <c r="BG1693" s="32"/>
      <c r="BH1693" s="32"/>
      <c r="BI1693" s="32"/>
      <c r="BJ1693" s="32"/>
      <c r="BK1693" s="32"/>
      <c r="BL1693" s="32"/>
      <c r="BM1693" s="32"/>
      <c r="BN1693" s="32"/>
      <c r="BO1693" s="32"/>
      <c r="BP1693" s="32"/>
      <c r="BQ1693" s="32"/>
      <c r="BR1693" s="32"/>
      <c r="BS1693" s="32"/>
      <c r="BT1693" s="32"/>
      <c r="BU1693" s="32"/>
      <c r="BV1693" s="32"/>
      <c r="BW1693" s="32"/>
      <c r="BX1693" s="32"/>
      <c r="BY1693" s="32"/>
      <c r="BZ1693" s="32"/>
      <c r="CA1693" s="32"/>
      <c r="CB1693" s="32"/>
      <c r="CC1693" s="32"/>
      <c r="CD1693" s="32"/>
      <c r="CE1693" s="32"/>
      <c r="CF1693" s="32"/>
      <c r="CG1693" s="32"/>
      <c r="CH1693" s="32"/>
      <c r="CI1693" s="32"/>
      <c r="CJ1693" s="32"/>
      <c r="CK1693" s="32"/>
      <c r="CL1693" s="32"/>
      <c r="CM1693" s="32"/>
      <c r="CN1693" s="32"/>
      <c r="CO1693" s="32"/>
      <c r="CP1693" s="32"/>
      <c r="CQ1693" s="32"/>
      <c r="CR1693" s="32"/>
      <c r="CS1693" s="32"/>
      <c r="CT1693" s="32"/>
      <c r="CU1693" s="32"/>
      <c r="CV1693" s="32"/>
      <c r="CW1693" s="32"/>
    </row>
    <row r="1694" spans="15:101" s="26" customFormat="1" x14ac:dyDescent="0.3">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c r="AV1694" s="32"/>
      <c r="AW1694" s="32"/>
      <c r="AX1694" s="32"/>
      <c r="AY1694" s="32"/>
      <c r="AZ1694" s="32"/>
      <c r="BA1694" s="32"/>
      <c r="BB1694" s="32"/>
      <c r="BC1694" s="32"/>
      <c r="BD1694" s="32"/>
      <c r="BE1694" s="32"/>
      <c r="BF1694" s="32"/>
      <c r="BG1694" s="32"/>
      <c r="BH1694" s="32"/>
      <c r="BI1694" s="32"/>
      <c r="BJ1694" s="32"/>
      <c r="BK1694" s="32"/>
      <c r="BL1694" s="32"/>
      <c r="BM1694" s="32"/>
      <c r="BN1694" s="32"/>
      <c r="BO1694" s="32"/>
      <c r="BP1694" s="32"/>
      <c r="BQ1694" s="32"/>
      <c r="BR1694" s="32"/>
      <c r="BS1694" s="32"/>
      <c r="BT1694" s="32"/>
      <c r="BU1694" s="32"/>
      <c r="BV1694" s="32"/>
      <c r="BW1694" s="32"/>
      <c r="BX1694" s="32"/>
      <c r="BY1694" s="32"/>
      <c r="BZ1694" s="32"/>
      <c r="CA1694" s="32"/>
      <c r="CB1694" s="32"/>
      <c r="CC1694" s="32"/>
      <c r="CD1694" s="32"/>
      <c r="CE1694" s="32"/>
      <c r="CF1694" s="32"/>
      <c r="CG1694" s="32"/>
      <c r="CH1694" s="32"/>
      <c r="CI1694" s="32"/>
      <c r="CJ1694" s="32"/>
      <c r="CK1694" s="32"/>
      <c r="CL1694" s="32"/>
      <c r="CM1694" s="32"/>
      <c r="CN1694" s="32"/>
      <c r="CO1694" s="32"/>
      <c r="CP1694" s="32"/>
      <c r="CQ1694" s="32"/>
      <c r="CR1694" s="32"/>
      <c r="CS1694" s="32"/>
      <c r="CT1694" s="32"/>
      <c r="CU1694" s="32"/>
      <c r="CV1694" s="32"/>
      <c r="CW1694" s="32"/>
    </row>
    <row r="1695" spans="15:101" s="26" customFormat="1" x14ac:dyDescent="0.3">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2"/>
      <c r="AY1695" s="32"/>
      <c r="AZ1695" s="32"/>
      <c r="BA1695" s="32"/>
      <c r="BB1695" s="32"/>
      <c r="BC1695" s="32"/>
      <c r="BD1695" s="32"/>
      <c r="BE1695" s="32"/>
      <c r="BF1695" s="32"/>
      <c r="BG1695" s="32"/>
      <c r="BH1695" s="32"/>
      <c r="BI1695" s="32"/>
      <c r="BJ1695" s="32"/>
      <c r="BK1695" s="32"/>
      <c r="BL1695" s="32"/>
      <c r="BM1695" s="32"/>
      <c r="BN1695" s="32"/>
      <c r="BO1695" s="32"/>
      <c r="BP1695" s="32"/>
      <c r="BQ1695" s="32"/>
      <c r="BR1695" s="32"/>
      <c r="BS1695" s="32"/>
      <c r="BT1695" s="32"/>
      <c r="BU1695" s="32"/>
      <c r="BV1695" s="32"/>
      <c r="BW1695" s="32"/>
      <c r="BX1695" s="32"/>
      <c r="BY1695" s="32"/>
      <c r="BZ1695" s="32"/>
      <c r="CA1695" s="32"/>
      <c r="CB1695" s="32"/>
      <c r="CC1695" s="32"/>
      <c r="CD1695" s="32"/>
      <c r="CE1695" s="32"/>
      <c r="CF1695" s="32"/>
      <c r="CG1695" s="32"/>
      <c r="CH1695" s="32"/>
      <c r="CI1695" s="32"/>
      <c r="CJ1695" s="32"/>
      <c r="CK1695" s="32"/>
      <c r="CL1695" s="32"/>
      <c r="CM1695" s="32"/>
      <c r="CN1695" s="32"/>
      <c r="CO1695" s="32"/>
      <c r="CP1695" s="32"/>
      <c r="CQ1695" s="32"/>
      <c r="CR1695" s="32"/>
      <c r="CS1695" s="32"/>
      <c r="CT1695" s="32"/>
      <c r="CU1695" s="32"/>
      <c r="CV1695" s="32"/>
      <c r="CW1695" s="32"/>
    </row>
    <row r="1696" spans="15:101" s="26" customFormat="1" x14ac:dyDescent="0.3">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c r="AV1696" s="32"/>
      <c r="AW1696" s="32"/>
      <c r="AX1696" s="32"/>
      <c r="AY1696" s="32"/>
      <c r="AZ1696" s="32"/>
      <c r="BA1696" s="32"/>
      <c r="BB1696" s="32"/>
      <c r="BC1696" s="32"/>
      <c r="BD1696" s="32"/>
      <c r="BE1696" s="32"/>
      <c r="BF1696" s="32"/>
      <c r="BG1696" s="32"/>
      <c r="BH1696" s="32"/>
      <c r="BI1696" s="32"/>
      <c r="BJ1696" s="32"/>
      <c r="BK1696" s="32"/>
      <c r="BL1696" s="32"/>
      <c r="BM1696" s="32"/>
      <c r="BN1696" s="32"/>
      <c r="BO1696" s="32"/>
      <c r="BP1696" s="32"/>
      <c r="BQ1696" s="32"/>
      <c r="BR1696" s="32"/>
      <c r="BS1696" s="32"/>
      <c r="BT1696" s="32"/>
      <c r="BU1696" s="32"/>
      <c r="BV1696" s="32"/>
      <c r="BW1696" s="32"/>
      <c r="BX1696" s="32"/>
      <c r="BY1696" s="32"/>
      <c r="BZ1696" s="32"/>
      <c r="CA1696" s="32"/>
      <c r="CB1696" s="32"/>
      <c r="CC1696" s="32"/>
      <c r="CD1696" s="32"/>
      <c r="CE1696" s="32"/>
      <c r="CF1696" s="32"/>
      <c r="CG1696" s="32"/>
      <c r="CH1696" s="32"/>
      <c r="CI1696" s="32"/>
      <c r="CJ1696" s="32"/>
      <c r="CK1696" s="32"/>
      <c r="CL1696" s="32"/>
      <c r="CM1696" s="32"/>
      <c r="CN1696" s="32"/>
      <c r="CO1696" s="32"/>
      <c r="CP1696" s="32"/>
      <c r="CQ1696" s="32"/>
      <c r="CR1696" s="32"/>
      <c r="CS1696" s="32"/>
      <c r="CT1696" s="32"/>
      <c r="CU1696" s="32"/>
      <c r="CV1696" s="32"/>
      <c r="CW1696" s="32"/>
    </row>
    <row r="1697" spans="15:101" s="26" customFormat="1" x14ac:dyDescent="0.3">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c r="AV1697" s="32"/>
      <c r="AW1697" s="32"/>
      <c r="AX1697" s="32"/>
      <c r="AY1697" s="32"/>
      <c r="AZ1697" s="32"/>
      <c r="BA1697" s="32"/>
      <c r="BB1697" s="32"/>
      <c r="BC1697" s="32"/>
      <c r="BD1697" s="32"/>
      <c r="BE1697" s="32"/>
      <c r="BF1697" s="32"/>
      <c r="BG1697" s="32"/>
      <c r="BH1697" s="32"/>
      <c r="BI1697" s="32"/>
      <c r="BJ1697" s="32"/>
      <c r="BK1697" s="32"/>
      <c r="BL1697" s="32"/>
      <c r="BM1697" s="32"/>
      <c r="BN1697" s="32"/>
      <c r="BO1697" s="32"/>
      <c r="BP1697" s="32"/>
      <c r="BQ1697" s="32"/>
      <c r="BR1697" s="32"/>
      <c r="BS1697" s="32"/>
      <c r="BT1697" s="32"/>
      <c r="BU1697" s="32"/>
      <c r="BV1697" s="32"/>
      <c r="BW1697" s="32"/>
      <c r="BX1697" s="32"/>
      <c r="BY1697" s="32"/>
      <c r="BZ1697" s="32"/>
      <c r="CA1697" s="32"/>
      <c r="CB1697" s="32"/>
      <c r="CC1697" s="32"/>
      <c r="CD1697" s="32"/>
      <c r="CE1697" s="32"/>
      <c r="CF1697" s="32"/>
      <c r="CG1697" s="32"/>
      <c r="CH1697" s="32"/>
      <c r="CI1697" s="32"/>
      <c r="CJ1697" s="32"/>
      <c r="CK1697" s="32"/>
      <c r="CL1697" s="32"/>
      <c r="CM1697" s="32"/>
      <c r="CN1697" s="32"/>
      <c r="CO1697" s="32"/>
      <c r="CP1697" s="32"/>
      <c r="CQ1697" s="32"/>
      <c r="CR1697" s="32"/>
      <c r="CS1697" s="32"/>
      <c r="CT1697" s="32"/>
      <c r="CU1697" s="32"/>
      <c r="CV1697" s="32"/>
      <c r="CW1697" s="32"/>
    </row>
    <row r="1698" spans="15:101" s="26" customFormat="1" x14ac:dyDescent="0.3">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c r="AV1698" s="32"/>
      <c r="AW1698" s="32"/>
      <c r="AX1698" s="32"/>
      <c r="AY1698" s="32"/>
      <c r="AZ1698" s="32"/>
      <c r="BA1698" s="32"/>
      <c r="BB1698" s="32"/>
      <c r="BC1698" s="32"/>
      <c r="BD1698" s="32"/>
      <c r="BE1698" s="32"/>
      <c r="BF1698" s="32"/>
      <c r="BG1698" s="32"/>
      <c r="BH1698" s="32"/>
      <c r="BI1698" s="32"/>
      <c r="BJ1698" s="32"/>
      <c r="BK1698" s="32"/>
      <c r="BL1698" s="32"/>
      <c r="BM1698" s="32"/>
      <c r="BN1698" s="32"/>
      <c r="BO1698" s="32"/>
      <c r="BP1698" s="32"/>
      <c r="BQ1698" s="32"/>
      <c r="BR1698" s="32"/>
      <c r="BS1698" s="32"/>
      <c r="BT1698" s="32"/>
      <c r="BU1698" s="32"/>
      <c r="BV1698" s="32"/>
      <c r="BW1698" s="32"/>
      <c r="BX1698" s="32"/>
      <c r="BY1698" s="32"/>
      <c r="BZ1698" s="32"/>
      <c r="CA1698" s="32"/>
      <c r="CB1698" s="32"/>
      <c r="CC1698" s="32"/>
      <c r="CD1698" s="32"/>
      <c r="CE1698" s="32"/>
      <c r="CF1698" s="32"/>
      <c r="CG1698" s="32"/>
      <c r="CH1698" s="32"/>
      <c r="CI1698" s="32"/>
      <c r="CJ1698" s="32"/>
      <c r="CK1698" s="32"/>
      <c r="CL1698" s="32"/>
      <c r="CM1698" s="32"/>
      <c r="CN1698" s="32"/>
      <c r="CO1698" s="32"/>
      <c r="CP1698" s="32"/>
      <c r="CQ1698" s="32"/>
      <c r="CR1698" s="32"/>
      <c r="CS1698" s="32"/>
      <c r="CT1698" s="32"/>
      <c r="CU1698" s="32"/>
      <c r="CV1698" s="32"/>
      <c r="CW1698" s="32"/>
    </row>
    <row r="1699" spans="15:101" s="26" customFormat="1" x14ac:dyDescent="0.3">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c r="AV1699" s="32"/>
      <c r="AW1699" s="32"/>
      <c r="AX1699" s="32"/>
      <c r="AY1699" s="32"/>
      <c r="AZ1699" s="32"/>
      <c r="BA1699" s="32"/>
      <c r="BB1699" s="32"/>
      <c r="BC1699" s="32"/>
      <c r="BD1699" s="32"/>
      <c r="BE1699" s="32"/>
      <c r="BF1699" s="32"/>
      <c r="BG1699" s="32"/>
      <c r="BH1699" s="32"/>
      <c r="BI1699" s="32"/>
      <c r="BJ1699" s="32"/>
      <c r="BK1699" s="32"/>
      <c r="BL1699" s="32"/>
      <c r="BM1699" s="32"/>
      <c r="BN1699" s="32"/>
      <c r="BO1699" s="32"/>
      <c r="BP1699" s="32"/>
      <c r="BQ1699" s="32"/>
      <c r="BR1699" s="32"/>
      <c r="BS1699" s="32"/>
      <c r="BT1699" s="32"/>
      <c r="BU1699" s="32"/>
      <c r="BV1699" s="32"/>
      <c r="BW1699" s="32"/>
      <c r="BX1699" s="32"/>
      <c r="BY1699" s="32"/>
      <c r="BZ1699" s="32"/>
      <c r="CA1699" s="32"/>
      <c r="CB1699" s="32"/>
      <c r="CC1699" s="32"/>
      <c r="CD1699" s="32"/>
      <c r="CE1699" s="32"/>
      <c r="CF1699" s="32"/>
      <c r="CG1699" s="32"/>
      <c r="CH1699" s="32"/>
      <c r="CI1699" s="32"/>
      <c r="CJ1699" s="32"/>
      <c r="CK1699" s="32"/>
      <c r="CL1699" s="32"/>
      <c r="CM1699" s="32"/>
      <c r="CN1699" s="32"/>
      <c r="CO1699" s="32"/>
      <c r="CP1699" s="32"/>
      <c r="CQ1699" s="32"/>
      <c r="CR1699" s="32"/>
      <c r="CS1699" s="32"/>
      <c r="CT1699" s="32"/>
      <c r="CU1699" s="32"/>
      <c r="CV1699" s="32"/>
      <c r="CW1699" s="32"/>
    </row>
    <row r="1700" spans="15:101" s="26" customFormat="1" x14ac:dyDescent="0.3">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c r="AV1700" s="32"/>
      <c r="AW1700" s="32"/>
      <c r="AX1700" s="32"/>
      <c r="AY1700" s="32"/>
      <c r="AZ1700" s="32"/>
      <c r="BA1700" s="32"/>
      <c r="BB1700" s="32"/>
      <c r="BC1700" s="32"/>
      <c r="BD1700" s="32"/>
      <c r="BE1700" s="32"/>
      <c r="BF1700" s="32"/>
      <c r="BG1700" s="32"/>
      <c r="BH1700" s="32"/>
      <c r="BI1700" s="32"/>
      <c r="BJ1700" s="32"/>
      <c r="BK1700" s="32"/>
      <c r="BL1700" s="32"/>
      <c r="BM1700" s="32"/>
      <c r="BN1700" s="32"/>
      <c r="BO1700" s="32"/>
      <c r="BP1700" s="32"/>
      <c r="BQ1700" s="32"/>
      <c r="BR1700" s="32"/>
      <c r="BS1700" s="32"/>
      <c r="BT1700" s="32"/>
      <c r="BU1700" s="32"/>
      <c r="BV1700" s="32"/>
      <c r="BW1700" s="32"/>
      <c r="BX1700" s="32"/>
      <c r="BY1700" s="32"/>
      <c r="BZ1700" s="32"/>
      <c r="CA1700" s="32"/>
      <c r="CB1700" s="32"/>
      <c r="CC1700" s="32"/>
      <c r="CD1700" s="32"/>
      <c r="CE1700" s="32"/>
      <c r="CF1700" s="32"/>
      <c r="CG1700" s="32"/>
      <c r="CH1700" s="32"/>
      <c r="CI1700" s="32"/>
      <c r="CJ1700" s="32"/>
      <c r="CK1700" s="32"/>
      <c r="CL1700" s="32"/>
      <c r="CM1700" s="32"/>
      <c r="CN1700" s="32"/>
      <c r="CO1700" s="32"/>
      <c r="CP1700" s="32"/>
      <c r="CQ1700" s="32"/>
      <c r="CR1700" s="32"/>
      <c r="CS1700" s="32"/>
      <c r="CT1700" s="32"/>
      <c r="CU1700" s="32"/>
      <c r="CV1700" s="32"/>
      <c r="CW1700" s="32"/>
    </row>
    <row r="1701" spans="15:101" s="26" customFormat="1" x14ac:dyDescent="0.3">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c r="AV1701" s="32"/>
      <c r="AW1701" s="32"/>
      <c r="AX1701" s="32"/>
      <c r="AY1701" s="32"/>
      <c r="AZ1701" s="32"/>
      <c r="BA1701" s="32"/>
      <c r="BB1701" s="32"/>
      <c r="BC1701" s="32"/>
      <c r="BD1701" s="32"/>
      <c r="BE1701" s="32"/>
      <c r="BF1701" s="32"/>
      <c r="BG1701" s="32"/>
      <c r="BH1701" s="32"/>
      <c r="BI1701" s="32"/>
      <c r="BJ1701" s="32"/>
      <c r="BK1701" s="32"/>
      <c r="BL1701" s="32"/>
      <c r="BM1701" s="32"/>
      <c r="BN1701" s="32"/>
      <c r="BO1701" s="32"/>
      <c r="BP1701" s="32"/>
      <c r="BQ1701" s="32"/>
      <c r="BR1701" s="32"/>
      <c r="BS1701" s="32"/>
      <c r="BT1701" s="32"/>
      <c r="BU1701" s="32"/>
      <c r="BV1701" s="32"/>
      <c r="BW1701" s="32"/>
      <c r="BX1701" s="32"/>
      <c r="BY1701" s="32"/>
      <c r="BZ1701" s="32"/>
      <c r="CA1701" s="32"/>
      <c r="CB1701" s="32"/>
      <c r="CC1701" s="32"/>
      <c r="CD1701" s="32"/>
      <c r="CE1701" s="32"/>
      <c r="CF1701" s="32"/>
      <c r="CG1701" s="32"/>
      <c r="CH1701" s="32"/>
      <c r="CI1701" s="32"/>
      <c r="CJ1701" s="32"/>
      <c r="CK1701" s="32"/>
      <c r="CL1701" s="32"/>
      <c r="CM1701" s="32"/>
      <c r="CN1701" s="32"/>
      <c r="CO1701" s="32"/>
      <c r="CP1701" s="32"/>
      <c r="CQ1701" s="32"/>
      <c r="CR1701" s="32"/>
      <c r="CS1701" s="32"/>
      <c r="CT1701" s="32"/>
      <c r="CU1701" s="32"/>
      <c r="CV1701" s="32"/>
      <c r="CW1701" s="32"/>
    </row>
    <row r="1702" spans="15:101" s="26" customFormat="1" x14ac:dyDescent="0.3">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c r="AV1702" s="32"/>
      <c r="AW1702" s="32"/>
      <c r="AX1702" s="32"/>
      <c r="AY1702" s="32"/>
      <c r="AZ1702" s="32"/>
      <c r="BA1702" s="32"/>
      <c r="BB1702" s="32"/>
      <c r="BC1702" s="32"/>
      <c r="BD1702" s="32"/>
      <c r="BE1702" s="32"/>
      <c r="BF1702" s="32"/>
      <c r="BG1702" s="32"/>
      <c r="BH1702" s="32"/>
      <c r="BI1702" s="32"/>
      <c r="BJ1702" s="32"/>
      <c r="BK1702" s="32"/>
      <c r="BL1702" s="32"/>
      <c r="BM1702" s="32"/>
      <c r="BN1702" s="32"/>
      <c r="BO1702" s="32"/>
      <c r="BP1702" s="32"/>
      <c r="BQ1702" s="32"/>
      <c r="BR1702" s="32"/>
      <c r="BS1702" s="32"/>
      <c r="BT1702" s="32"/>
      <c r="BU1702" s="32"/>
      <c r="BV1702" s="32"/>
      <c r="BW1702" s="32"/>
      <c r="BX1702" s="32"/>
      <c r="BY1702" s="32"/>
      <c r="BZ1702" s="32"/>
      <c r="CA1702" s="32"/>
      <c r="CB1702" s="32"/>
      <c r="CC1702" s="32"/>
      <c r="CD1702" s="32"/>
      <c r="CE1702" s="32"/>
      <c r="CF1702" s="32"/>
      <c r="CG1702" s="32"/>
      <c r="CH1702" s="32"/>
      <c r="CI1702" s="32"/>
      <c r="CJ1702" s="32"/>
      <c r="CK1702" s="32"/>
      <c r="CL1702" s="32"/>
      <c r="CM1702" s="32"/>
      <c r="CN1702" s="32"/>
      <c r="CO1702" s="32"/>
      <c r="CP1702" s="32"/>
      <c r="CQ1702" s="32"/>
      <c r="CR1702" s="32"/>
      <c r="CS1702" s="32"/>
      <c r="CT1702" s="32"/>
      <c r="CU1702" s="32"/>
      <c r="CV1702" s="32"/>
      <c r="CW1702" s="32"/>
    </row>
    <row r="1703" spans="15:101" s="26" customFormat="1" x14ac:dyDescent="0.3">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c r="AV1703" s="32"/>
      <c r="AW1703" s="32"/>
      <c r="AX1703" s="32"/>
      <c r="AY1703" s="32"/>
      <c r="AZ1703" s="32"/>
      <c r="BA1703" s="32"/>
      <c r="BB1703" s="32"/>
      <c r="BC1703" s="32"/>
      <c r="BD1703" s="32"/>
      <c r="BE1703" s="32"/>
      <c r="BF1703" s="32"/>
      <c r="BG1703" s="32"/>
      <c r="BH1703" s="32"/>
      <c r="BI1703" s="32"/>
      <c r="BJ1703" s="32"/>
      <c r="BK1703" s="32"/>
      <c r="BL1703" s="32"/>
      <c r="BM1703" s="32"/>
      <c r="BN1703" s="32"/>
      <c r="BO1703" s="32"/>
      <c r="BP1703" s="32"/>
      <c r="BQ1703" s="32"/>
      <c r="BR1703" s="32"/>
      <c r="BS1703" s="32"/>
      <c r="BT1703" s="32"/>
      <c r="BU1703" s="32"/>
      <c r="BV1703" s="32"/>
      <c r="BW1703" s="32"/>
      <c r="BX1703" s="32"/>
      <c r="BY1703" s="32"/>
      <c r="BZ1703" s="32"/>
      <c r="CA1703" s="32"/>
      <c r="CB1703" s="32"/>
      <c r="CC1703" s="32"/>
      <c r="CD1703" s="32"/>
      <c r="CE1703" s="32"/>
      <c r="CF1703" s="32"/>
      <c r="CG1703" s="32"/>
      <c r="CH1703" s="32"/>
      <c r="CI1703" s="32"/>
      <c r="CJ1703" s="32"/>
      <c r="CK1703" s="32"/>
      <c r="CL1703" s="32"/>
      <c r="CM1703" s="32"/>
      <c r="CN1703" s="32"/>
      <c r="CO1703" s="32"/>
      <c r="CP1703" s="32"/>
      <c r="CQ1703" s="32"/>
      <c r="CR1703" s="32"/>
      <c r="CS1703" s="32"/>
      <c r="CT1703" s="32"/>
      <c r="CU1703" s="32"/>
      <c r="CV1703" s="32"/>
      <c r="CW1703" s="32"/>
    </row>
    <row r="1704" spans="15:101" s="26" customFormat="1" x14ac:dyDescent="0.3">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c r="AV1704" s="32"/>
      <c r="AW1704" s="32"/>
      <c r="AX1704" s="32"/>
      <c r="AY1704" s="32"/>
      <c r="AZ1704" s="32"/>
      <c r="BA1704" s="32"/>
      <c r="BB1704" s="32"/>
      <c r="BC1704" s="32"/>
      <c r="BD1704" s="32"/>
      <c r="BE1704" s="32"/>
      <c r="BF1704" s="32"/>
      <c r="BG1704" s="32"/>
      <c r="BH1704" s="32"/>
      <c r="BI1704" s="32"/>
      <c r="BJ1704" s="32"/>
      <c r="BK1704" s="32"/>
      <c r="BL1704" s="32"/>
      <c r="BM1704" s="32"/>
      <c r="BN1704" s="32"/>
      <c r="BO1704" s="32"/>
      <c r="BP1704" s="32"/>
      <c r="BQ1704" s="32"/>
      <c r="BR1704" s="32"/>
      <c r="BS1704" s="32"/>
      <c r="BT1704" s="32"/>
      <c r="BU1704" s="32"/>
      <c r="BV1704" s="32"/>
      <c r="BW1704" s="32"/>
      <c r="BX1704" s="32"/>
      <c r="BY1704" s="32"/>
      <c r="BZ1704" s="32"/>
      <c r="CA1704" s="32"/>
      <c r="CB1704" s="32"/>
      <c r="CC1704" s="32"/>
      <c r="CD1704" s="32"/>
      <c r="CE1704" s="32"/>
      <c r="CF1704" s="32"/>
      <c r="CG1704" s="32"/>
      <c r="CH1704" s="32"/>
      <c r="CI1704" s="32"/>
      <c r="CJ1704" s="32"/>
      <c r="CK1704" s="32"/>
      <c r="CL1704" s="32"/>
      <c r="CM1704" s="32"/>
      <c r="CN1704" s="32"/>
      <c r="CO1704" s="32"/>
      <c r="CP1704" s="32"/>
      <c r="CQ1704" s="32"/>
      <c r="CR1704" s="32"/>
      <c r="CS1704" s="32"/>
      <c r="CT1704" s="32"/>
      <c r="CU1704" s="32"/>
      <c r="CV1704" s="32"/>
      <c r="CW1704" s="32"/>
    </row>
    <row r="1705" spans="15:101" s="26" customFormat="1" x14ac:dyDescent="0.3">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c r="AV1705" s="32"/>
      <c r="AW1705" s="32"/>
      <c r="AX1705" s="32"/>
      <c r="AY1705" s="32"/>
      <c r="AZ1705" s="32"/>
      <c r="BA1705" s="32"/>
      <c r="BB1705" s="32"/>
      <c r="BC1705" s="32"/>
      <c r="BD1705" s="32"/>
      <c r="BE1705" s="32"/>
      <c r="BF1705" s="32"/>
      <c r="BG1705" s="32"/>
      <c r="BH1705" s="32"/>
      <c r="BI1705" s="32"/>
      <c r="BJ1705" s="32"/>
      <c r="BK1705" s="32"/>
      <c r="BL1705" s="32"/>
      <c r="BM1705" s="32"/>
      <c r="BN1705" s="32"/>
      <c r="BO1705" s="32"/>
      <c r="BP1705" s="32"/>
      <c r="BQ1705" s="32"/>
      <c r="BR1705" s="32"/>
      <c r="BS1705" s="32"/>
      <c r="BT1705" s="32"/>
      <c r="BU1705" s="32"/>
      <c r="BV1705" s="32"/>
      <c r="BW1705" s="32"/>
      <c r="BX1705" s="32"/>
      <c r="BY1705" s="32"/>
      <c r="BZ1705" s="32"/>
      <c r="CA1705" s="32"/>
      <c r="CB1705" s="32"/>
      <c r="CC1705" s="32"/>
      <c r="CD1705" s="32"/>
      <c r="CE1705" s="32"/>
      <c r="CF1705" s="32"/>
      <c r="CG1705" s="32"/>
      <c r="CH1705" s="32"/>
      <c r="CI1705" s="32"/>
      <c r="CJ1705" s="32"/>
      <c r="CK1705" s="32"/>
      <c r="CL1705" s="32"/>
      <c r="CM1705" s="32"/>
      <c r="CN1705" s="32"/>
      <c r="CO1705" s="32"/>
      <c r="CP1705" s="32"/>
      <c r="CQ1705" s="32"/>
      <c r="CR1705" s="32"/>
      <c r="CS1705" s="32"/>
      <c r="CT1705" s="32"/>
      <c r="CU1705" s="32"/>
      <c r="CV1705" s="32"/>
      <c r="CW1705" s="32"/>
    </row>
    <row r="1706" spans="15:101" s="26" customFormat="1" x14ac:dyDescent="0.3">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c r="AV1706" s="32"/>
      <c r="AW1706" s="32"/>
      <c r="AX1706" s="32"/>
      <c r="AY1706" s="32"/>
      <c r="AZ1706" s="32"/>
      <c r="BA1706" s="32"/>
      <c r="BB1706" s="32"/>
      <c r="BC1706" s="32"/>
      <c r="BD1706" s="32"/>
      <c r="BE1706" s="32"/>
      <c r="BF1706" s="32"/>
      <c r="BG1706" s="32"/>
      <c r="BH1706" s="32"/>
      <c r="BI1706" s="32"/>
      <c r="BJ1706" s="32"/>
      <c r="BK1706" s="32"/>
      <c r="BL1706" s="32"/>
      <c r="BM1706" s="32"/>
      <c r="BN1706" s="32"/>
      <c r="BO1706" s="32"/>
      <c r="BP1706" s="32"/>
      <c r="BQ1706" s="32"/>
      <c r="BR1706" s="32"/>
      <c r="BS1706" s="32"/>
      <c r="BT1706" s="32"/>
      <c r="BU1706" s="32"/>
      <c r="BV1706" s="32"/>
      <c r="BW1706" s="32"/>
      <c r="BX1706" s="32"/>
      <c r="BY1706" s="32"/>
      <c r="BZ1706" s="32"/>
      <c r="CA1706" s="32"/>
      <c r="CB1706" s="32"/>
      <c r="CC1706" s="32"/>
      <c r="CD1706" s="32"/>
      <c r="CE1706" s="32"/>
      <c r="CF1706" s="32"/>
      <c r="CG1706" s="32"/>
      <c r="CH1706" s="32"/>
      <c r="CI1706" s="32"/>
      <c r="CJ1706" s="32"/>
      <c r="CK1706" s="32"/>
      <c r="CL1706" s="32"/>
      <c r="CM1706" s="32"/>
      <c r="CN1706" s="32"/>
      <c r="CO1706" s="32"/>
      <c r="CP1706" s="32"/>
      <c r="CQ1706" s="32"/>
      <c r="CR1706" s="32"/>
      <c r="CS1706" s="32"/>
      <c r="CT1706" s="32"/>
      <c r="CU1706" s="32"/>
      <c r="CV1706" s="32"/>
      <c r="CW1706" s="32"/>
    </row>
    <row r="1707" spans="15:101" s="26" customFormat="1" x14ac:dyDescent="0.3">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c r="AV1707" s="32"/>
      <c r="AW1707" s="32"/>
      <c r="AX1707" s="32"/>
      <c r="AY1707" s="32"/>
      <c r="AZ1707" s="32"/>
      <c r="BA1707" s="32"/>
      <c r="BB1707" s="32"/>
      <c r="BC1707" s="32"/>
      <c r="BD1707" s="32"/>
      <c r="BE1707" s="32"/>
      <c r="BF1707" s="32"/>
      <c r="BG1707" s="32"/>
      <c r="BH1707" s="32"/>
      <c r="BI1707" s="32"/>
      <c r="BJ1707" s="32"/>
      <c r="BK1707" s="32"/>
      <c r="BL1707" s="32"/>
      <c r="BM1707" s="32"/>
      <c r="BN1707" s="32"/>
      <c r="BO1707" s="32"/>
      <c r="BP1707" s="32"/>
      <c r="BQ1707" s="32"/>
      <c r="BR1707" s="32"/>
      <c r="BS1707" s="32"/>
      <c r="BT1707" s="32"/>
      <c r="BU1707" s="32"/>
      <c r="BV1707" s="32"/>
      <c r="BW1707" s="32"/>
      <c r="BX1707" s="32"/>
      <c r="BY1707" s="32"/>
      <c r="BZ1707" s="32"/>
      <c r="CA1707" s="32"/>
      <c r="CB1707" s="32"/>
      <c r="CC1707" s="32"/>
      <c r="CD1707" s="32"/>
      <c r="CE1707" s="32"/>
      <c r="CF1707" s="32"/>
      <c r="CG1707" s="32"/>
      <c r="CH1707" s="32"/>
      <c r="CI1707" s="32"/>
      <c r="CJ1707" s="32"/>
      <c r="CK1707" s="32"/>
      <c r="CL1707" s="32"/>
      <c r="CM1707" s="32"/>
      <c r="CN1707" s="32"/>
      <c r="CO1707" s="32"/>
      <c r="CP1707" s="32"/>
      <c r="CQ1707" s="32"/>
      <c r="CR1707" s="32"/>
      <c r="CS1707" s="32"/>
      <c r="CT1707" s="32"/>
      <c r="CU1707" s="32"/>
      <c r="CV1707" s="32"/>
      <c r="CW1707" s="32"/>
    </row>
    <row r="1708" spans="15:101" s="26" customFormat="1" x14ac:dyDescent="0.3">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c r="AV1708" s="32"/>
      <c r="AW1708" s="32"/>
      <c r="AX1708" s="32"/>
      <c r="AY1708" s="32"/>
      <c r="AZ1708" s="32"/>
      <c r="BA1708" s="32"/>
      <c r="BB1708" s="32"/>
      <c r="BC1708" s="32"/>
      <c r="BD1708" s="32"/>
      <c r="BE1708" s="32"/>
      <c r="BF1708" s="32"/>
      <c r="BG1708" s="32"/>
      <c r="BH1708" s="32"/>
      <c r="BI1708" s="32"/>
      <c r="BJ1708" s="32"/>
      <c r="BK1708" s="32"/>
      <c r="BL1708" s="32"/>
      <c r="BM1708" s="32"/>
      <c r="BN1708" s="32"/>
      <c r="BO1708" s="32"/>
      <c r="BP1708" s="32"/>
      <c r="BQ1708" s="32"/>
      <c r="BR1708" s="32"/>
      <c r="BS1708" s="32"/>
      <c r="BT1708" s="32"/>
      <c r="BU1708" s="32"/>
      <c r="BV1708" s="32"/>
      <c r="BW1708" s="32"/>
      <c r="BX1708" s="32"/>
      <c r="BY1708" s="32"/>
      <c r="BZ1708" s="32"/>
      <c r="CA1708" s="32"/>
      <c r="CB1708" s="32"/>
      <c r="CC1708" s="32"/>
      <c r="CD1708" s="32"/>
      <c r="CE1708" s="32"/>
      <c r="CF1708" s="32"/>
      <c r="CG1708" s="32"/>
      <c r="CH1708" s="32"/>
      <c r="CI1708" s="32"/>
      <c r="CJ1708" s="32"/>
      <c r="CK1708" s="32"/>
      <c r="CL1708" s="32"/>
      <c r="CM1708" s="32"/>
      <c r="CN1708" s="32"/>
      <c r="CO1708" s="32"/>
      <c r="CP1708" s="32"/>
      <c r="CQ1708" s="32"/>
      <c r="CR1708" s="32"/>
      <c r="CS1708" s="32"/>
      <c r="CT1708" s="32"/>
      <c r="CU1708" s="32"/>
      <c r="CV1708" s="32"/>
      <c r="CW1708" s="32"/>
    </row>
    <row r="1709" spans="15:101" s="26" customFormat="1" x14ac:dyDescent="0.3">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c r="AV1709" s="32"/>
      <c r="AW1709" s="32"/>
      <c r="AX1709" s="32"/>
      <c r="AY1709" s="32"/>
      <c r="AZ1709" s="32"/>
      <c r="BA1709" s="32"/>
      <c r="BB1709" s="32"/>
      <c r="BC1709" s="32"/>
      <c r="BD1709" s="32"/>
      <c r="BE1709" s="32"/>
      <c r="BF1709" s="32"/>
      <c r="BG1709" s="32"/>
      <c r="BH1709" s="32"/>
      <c r="BI1709" s="32"/>
      <c r="BJ1709" s="32"/>
      <c r="BK1709" s="32"/>
      <c r="BL1709" s="32"/>
      <c r="BM1709" s="32"/>
      <c r="BN1709" s="32"/>
      <c r="BO1709" s="32"/>
      <c r="BP1709" s="32"/>
      <c r="BQ1709" s="32"/>
      <c r="BR1709" s="32"/>
      <c r="BS1709" s="32"/>
      <c r="BT1709" s="32"/>
      <c r="BU1709" s="32"/>
      <c r="BV1709" s="32"/>
      <c r="BW1709" s="32"/>
      <c r="BX1709" s="32"/>
      <c r="BY1709" s="32"/>
      <c r="BZ1709" s="32"/>
      <c r="CA1709" s="32"/>
      <c r="CB1709" s="32"/>
      <c r="CC1709" s="32"/>
      <c r="CD1709" s="32"/>
      <c r="CE1709" s="32"/>
      <c r="CF1709" s="32"/>
      <c r="CG1709" s="32"/>
      <c r="CH1709" s="32"/>
      <c r="CI1709" s="32"/>
      <c r="CJ1709" s="32"/>
      <c r="CK1709" s="32"/>
      <c r="CL1709" s="32"/>
      <c r="CM1709" s="32"/>
      <c r="CN1709" s="32"/>
      <c r="CO1709" s="32"/>
      <c r="CP1709" s="32"/>
      <c r="CQ1709" s="32"/>
      <c r="CR1709" s="32"/>
      <c r="CS1709" s="32"/>
      <c r="CT1709" s="32"/>
      <c r="CU1709" s="32"/>
      <c r="CV1709" s="32"/>
      <c r="CW1709" s="32"/>
    </row>
    <row r="1710" spans="15:101" s="26" customFormat="1" x14ac:dyDescent="0.3">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c r="AV1710" s="32"/>
      <c r="AW1710" s="32"/>
      <c r="AX1710" s="32"/>
      <c r="AY1710" s="32"/>
      <c r="AZ1710" s="32"/>
      <c r="BA1710" s="32"/>
      <c r="BB1710" s="32"/>
      <c r="BC1710" s="32"/>
      <c r="BD1710" s="32"/>
      <c r="BE1710" s="32"/>
      <c r="BF1710" s="32"/>
      <c r="BG1710" s="32"/>
      <c r="BH1710" s="32"/>
      <c r="BI1710" s="32"/>
      <c r="BJ1710" s="32"/>
      <c r="BK1710" s="32"/>
      <c r="BL1710" s="32"/>
      <c r="BM1710" s="32"/>
      <c r="BN1710" s="32"/>
      <c r="BO1710" s="32"/>
      <c r="BP1710" s="32"/>
      <c r="BQ1710" s="32"/>
      <c r="BR1710" s="32"/>
      <c r="BS1710" s="32"/>
      <c r="BT1710" s="32"/>
      <c r="BU1710" s="32"/>
      <c r="BV1710" s="32"/>
      <c r="BW1710" s="32"/>
      <c r="BX1710" s="32"/>
      <c r="BY1710" s="32"/>
      <c r="BZ1710" s="32"/>
      <c r="CA1710" s="32"/>
      <c r="CB1710" s="32"/>
      <c r="CC1710" s="32"/>
      <c r="CD1710" s="32"/>
      <c r="CE1710" s="32"/>
      <c r="CF1710" s="32"/>
      <c r="CG1710" s="32"/>
      <c r="CH1710" s="32"/>
      <c r="CI1710" s="32"/>
      <c r="CJ1710" s="32"/>
      <c r="CK1710" s="32"/>
      <c r="CL1710" s="32"/>
      <c r="CM1710" s="32"/>
      <c r="CN1710" s="32"/>
      <c r="CO1710" s="32"/>
      <c r="CP1710" s="32"/>
      <c r="CQ1710" s="32"/>
      <c r="CR1710" s="32"/>
      <c r="CS1710" s="32"/>
      <c r="CT1710" s="32"/>
      <c r="CU1710" s="32"/>
      <c r="CV1710" s="32"/>
      <c r="CW1710" s="32"/>
    </row>
    <row r="1711" spans="15:101" s="26" customFormat="1" x14ac:dyDescent="0.3">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c r="AV1711" s="32"/>
      <c r="AW1711" s="32"/>
      <c r="AX1711" s="32"/>
      <c r="AY1711" s="32"/>
      <c r="AZ1711" s="32"/>
      <c r="BA1711" s="32"/>
      <c r="BB1711" s="32"/>
      <c r="BC1711" s="32"/>
      <c r="BD1711" s="32"/>
      <c r="BE1711" s="32"/>
      <c r="BF1711" s="32"/>
      <c r="BG1711" s="32"/>
      <c r="BH1711" s="32"/>
      <c r="BI1711" s="32"/>
      <c r="BJ1711" s="32"/>
      <c r="BK1711" s="32"/>
      <c r="BL1711" s="32"/>
      <c r="BM1711" s="32"/>
      <c r="BN1711" s="32"/>
      <c r="BO1711" s="32"/>
      <c r="BP1711" s="32"/>
      <c r="BQ1711" s="32"/>
      <c r="BR1711" s="32"/>
      <c r="BS1711" s="32"/>
      <c r="BT1711" s="32"/>
      <c r="BU1711" s="32"/>
      <c r="BV1711" s="32"/>
      <c r="BW1711" s="32"/>
      <c r="BX1711" s="32"/>
      <c r="BY1711" s="32"/>
      <c r="BZ1711" s="32"/>
      <c r="CA1711" s="32"/>
      <c r="CB1711" s="32"/>
      <c r="CC1711" s="32"/>
      <c r="CD1711" s="32"/>
      <c r="CE1711" s="32"/>
      <c r="CF1711" s="32"/>
      <c r="CG1711" s="32"/>
      <c r="CH1711" s="32"/>
      <c r="CI1711" s="32"/>
      <c r="CJ1711" s="32"/>
      <c r="CK1711" s="32"/>
      <c r="CL1711" s="32"/>
      <c r="CM1711" s="32"/>
      <c r="CN1711" s="32"/>
      <c r="CO1711" s="32"/>
      <c r="CP1711" s="32"/>
      <c r="CQ1711" s="32"/>
      <c r="CR1711" s="32"/>
      <c r="CS1711" s="32"/>
      <c r="CT1711" s="32"/>
      <c r="CU1711" s="32"/>
      <c r="CV1711" s="32"/>
      <c r="CW1711" s="32"/>
    </row>
    <row r="1712" spans="15:101" s="26" customFormat="1" x14ac:dyDescent="0.3">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c r="AV1712" s="32"/>
      <c r="AW1712" s="32"/>
      <c r="AX1712" s="32"/>
      <c r="AY1712" s="32"/>
      <c r="AZ1712" s="32"/>
      <c r="BA1712" s="32"/>
      <c r="BB1712" s="32"/>
      <c r="BC1712" s="32"/>
      <c r="BD1712" s="32"/>
      <c r="BE1712" s="32"/>
      <c r="BF1712" s="32"/>
      <c r="BG1712" s="32"/>
      <c r="BH1712" s="32"/>
      <c r="BI1712" s="32"/>
      <c r="BJ1712" s="32"/>
      <c r="BK1712" s="32"/>
      <c r="BL1712" s="32"/>
      <c r="BM1712" s="32"/>
      <c r="BN1712" s="32"/>
      <c r="BO1712" s="32"/>
      <c r="BP1712" s="32"/>
      <c r="BQ1712" s="32"/>
      <c r="BR1712" s="32"/>
      <c r="BS1712" s="32"/>
      <c r="BT1712" s="32"/>
      <c r="BU1712" s="32"/>
      <c r="BV1712" s="32"/>
      <c r="BW1712" s="32"/>
      <c r="BX1712" s="32"/>
      <c r="BY1712" s="32"/>
      <c r="BZ1712" s="32"/>
      <c r="CA1712" s="32"/>
      <c r="CB1712" s="32"/>
      <c r="CC1712" s="32"/>
      <c r="CD1712" s="32"/>
      <c r="CE1712" s="32"/>
      <c r="CF1712" s="32"/>
      <c r="CG1712" s="32"/>
      <c r="CH1712" s="32"/>
      <c r="CI1712" s="32"/>
      <c r="CJ1712" s="32"/>
      <c r="CK1712" s="32"/>
      <c r="CL1712" s="32"/>
      <c r="CM1712" s="32"/>
      <c r="CN1712" s="32"/>
      <c r="CO1712" s="32"/>
      <c r="CP1712" s="32"/>
      <c r="CQ1712" s="32"/>
      <c r="CR1712" s="32"/>
      <c r="CS1712" s="32"/>
      <c r="CT1712" s="32"/>
      <c r="CU1712" s="32"/>
      <c r="CV1712" s="32"/>
      <c r="CW1712" s="32"/>
    </row>
    <row r="1713" spans="15:101" s="26" customFormat="1" x14ac:dyDescent="0.3">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c r="AV1713" s="32"/>
      <c r="AW1713" s="32"/>
      <c r="AX1713" s="32"/>
      <c r="AY1713" s="32"/>
      <c r="AZ1713" s="32"/>
      <c r="BA1713" s="32"/>
      <c r="BB1713" s="32"/>
      <c r="BC1713" s="32"/>
      <c r="BD1713" s="32"/>
      <c r="BE1713" s="32"/>
      <c r="BF1713" s="32"/>
      <c r="BG1713" s="32"/>
      <c r="BH1713" s="32"/>
      <c r="BI1713" s="32"/>
      <c r="BJ1713" s="32"/>
      <c r="BK1713" s="32"/>
      <c r="BL1713" s="32"/>
      <c r="BM1713" s="32"/>
      <c r="BN1713" s="32"/>
      <c r="BO1713" s="32"/>
      <c r="BP1713" s="32"/>
      <c r="BQ1713" s="32"/>
      <c r="BR1713" s="32"/>
      <c r="BS1713" s="32"/>
      <c r="BT1713" s="32"/>
      <c r="BU1713" s="32"/>
      <c r="BV1713" s="32"/>
      <c r="BW1713" s="32"/>
      <c r="BX1713" s="32"/>
      <c r="BY1713" s="32"/>
      <c r="BZ1713" s="32"/>
      <c r="CA1713" s="32"/>
      <c r="CB1713" s="32"/>
      <c r="CC1713" s="32"/>
      <c r="CD1713" s="32"/>
      <c r="CE1713" s="32"/>
      <c r="CF1713" s="32"/>
      <c r="CG1713" s="32"/>
      <c r="CH1713" s="32"/>
      <c r="CI1713" s="32"/>
      <c r="CJ1713" s="32"/>
      <c r="CK1713" s="32"/>
      <c r="CL1713" s="32"/>
      <c r="CM1713" s="32"/>
      <c r="CN1713" s="32"/>
      <c r="CO1713" s="32"/>
      <c r="CP1713" s="32"/>
      <c r="CQ1713" s="32"/>
      <c r="CR1713" s="32"/>
      <c r="CS1713" s="32"/>
      <c r="CT1713" s="32"/>
      <c r="CU1713" s="32"/>
      <c r="CV1713" s="32"/>
      <c r="CW1713" s="32"/>
    </row>
    <row r="1714" spans="15:101" s="26" customFormat="1" x14ac:dyDescent="0.3">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c r="AV1714" s="32"/>
      <c r="AW1714" s="32"/>
      <c r="AX1714" s="32"/>
      <c r="AY1714" s="32"/>
      <c r="AZ1714" s="32"/>
      <c r="BA1714" s="32"/>
      <c r="BB1714" s="32"/>
      <c r="BC1714" s="32"/>
      <c r="BD1714" s="32"/>
      <c r="BE1714" s="32"/>
      <c r="BF1714" s="32"/>
      <c r="BG1714" s="32"/>
      <c r="BH1714" s="32"/>
      <c r="BI1714" s="32"/>
      <c r="BJ1714" s="32"/>
      <c r="BK1714" s="32"/>
      <c r="BL1714" s="32"/>
      <c r="BM1714" s="32"/>
      <c r="BN1714" s="32"/>
      <c r="BO1714" s="32"/>
      <c r="BP1714" s="32"/>
      <c r="BQ1714" s="32"/>
      <c r="BR1714" s="32"/>
      <c r="BS1714" s="32"/>
      <c r="BT1714" s="32"/>
      <c r="BU1714" s="32"/>
      <c r="BV1714" s="32"/>
      <c r="BW1714" s="32"/>
      <c r="BX1714" s="32"/>
      <c r="BY1714" s="32"/>
      <c r="BZ1714" s="32"/>
      <c r="CA1714" s="32"/>
      <c r="CB1714" s="32"/>
      <c r="CC1714" s="32"/>
      <c r="CD1714" s="32"/>
      <c r="CE1714" s="32"/>
      <c r="CF1714" s="32"/>
      <c r="CG1714" s="32"/>
      <c r="CH1714" s="32"/>
      <c r="CI1714" s="32"/>
      <c r="CJ1714" s="32"/>
      <c r="CK1714" s="32"/>
      <c r="CL1714" s="32"/>
      <c r="CM1714" s="32"/>
      <c r="CN1714" s="32"/>
      <c r="CO1714" s="32"/>
      <c r="CP1714" s="32"/>
      <c r="CQ1714" s="32"/>
      <c r="CR1714" s="32"/>
      <c r="CS1714" s="32"/>
      <c r="CT1714" s="32"/>
      <c r="CU1714" s="32"/>
      <c r="CV1714" s="32"/>
      <c r="CW1714" s="32"/>
    </row>
    <row r="1715" spans="15:101" s="26" customFormat="1" x14ac:dyDescent="0.3">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c r="AV1715" s="32"/>
      <c r="AW1715" s="32"/>
      <c r="AX1715" s="32"/>
      <c r="AY1715" s="32"/>
      <c r="AZ1715" s="32"/>
      <c r="BA1715" s="32"/>
      <c r="BB1715" s="32"/>
      <c r="BC1715" s="32"/>
      <c r="BD1715" s="32"/>
      <c r="BE1715" s="32"/>
      <c r="BF1715" s="32"/>
      <c r="BG1715" s="32"/>
      <c r="BH1715" s="32"/>
      <c r="BI1715" s="32"/>
      <c r="BJ1715" s="32"/>
      <c r="BK1715" s="32"/>
      <c r="BL1715" s="32"/>
      <c r="BM1715" s="32"/>
      <c r="BN1715" s="32"/>
      <c r="BO1715" s="32"/>
      <c r="BP1715" s="32"/>
      <c r="BQ1715" s="32"/>
      <c r="BR1715" s="32"/>
      <c r="BS1715" s="32"/>
      <c r="BT1715" s="32"/>
      <c r="BU1715" s="32"/>
      <c r="BV1715" s="32"/>
      <c r="BW1715" s="32"/>
      <c r="BX1715" s="32"/>
      <c r="BY1715" s="32"/>
      <c r="BZ1715" s="32"/>
      <c r="CA1715" s="32"/>
      <c r="CB1715" s="32"/>
      <c r="CC1715" s="32"/>
      <c r="CD1715" s="32"/>
      <c r="CE1715" s="32"/>
      <c r="CF1715" s="32"/>
      <c r="CG1715" s="32"/>
      <c r="CH1715" s="32"/>
      <c r="CI1715" s="32"/>
      <c r="CJ1715" s="32"/>
      <c r="CK1715" s="32"/>
      <c r="CL1715" s="32"/>
      <c r="CM1715" s="32"/>
      <c r="CN1715" s="32"/>
      <c r="CO1715" s="32"/>
      <c r="CP1715" s="32"/>
      <c r="CQ1715" s="32"/>
      <c r="CR1715" s="32"/>
      <c r="CS1715" s="32"/>
      <c r="CT1715" s="32"/>
      <c r="CU1715" s="32"/>
      <c r="CV1715" s="32"/>
      <c r="CW1715" s="32"/>
    </row>
    <row r="1716" spans="15:101" s="26" customFormat="1" x14ac:dyDescent="0.3">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c r="AV1716" s="32"/>
      <c r="AW1716" s="32"/>
      <c r="AX1716" s="32"/>
      <c r="AY1716" s="32"/>
      <c r="AZ1716" s="32"/>
      <c r="BA1716" s="32"/>
      <c r="BB1716" s="32"/>
      <c r="BC1716" s="32"/>
      <c r="BD1716" s="32"/>
      <c r="BE1716" s="32"/>
      <c r="BF1716" s="32"/>
      <c r="BG1716" s="32"/>
      <c r="BH1716" s="32"/>
      <c r="BI1716" s="32"/>
      <c r="BJ1716" s="32"/>
      <c r="BK1716" s="32"/>
      <c r="BL1716" s="32"/>
      <c r="BM1716" s="32"/>
      <c r="BN1716" s="32"/>
      <c r="BO1716" s="32"/>
      <c r="BP1716" s="32"/>
      <c r="BQ1716" s="32"/>
      <c r="BR1716" s="32"/>
      <c r="BS1716" s="32"/>
      <c r="BT1716" s="32"/>
      <c r="BU1716" s="32"/>
      <c r="BV1716" s="32"/>
      <c r="BW1716" s="32"/>
      <c r="BX1716" s="32"/>
      <c r="BY1716" s="32"/>
      <c r="BZ1716" s="32"/>
      <c r="CA1716" s="32"/>
      <c r="CB1716" s="32"/>
      <c r="CC1716" s="32"/>
      <c r="CD1716" s="32"/>
      <c r="CE1716" s="32"/>
      <c r="CF1716" s="32"/>
      <c r="CG1716" s="32"/>
      <c r="CH1716" s="32"/>
      <c r="CI1716" s="32"/>
      <c r="CJ1716" s="32"/>
      <c r="CK1716" s="32"/>
      <c r="CL1716" s="32"/>
      <c r="CM1716" s="32"/>
      <c r="CN1716" s="32"/>
      <c r="CO1716" s="32"/>
      <c r="CP1716" s="32"/>
      <c r="CQ1716" s="32"/>
      <c r="CR1716" s="32"/>
      <c r="CS1716" s="32"/>
      <c r="CT1716" s="32"/>
      <c r="CU1716" s="32"/>
      <c r="CV1716" s="32"/>
      <c r="CW1716" s="32"/>
    </row>
    <row r="1717" spans="15:101" s="26" customFormat="1" x14ac:dyDescent="0.3">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c r="AV1717" s="32"/>
      <c r="AW1717" s="32"/>
      <c r="AX1717" s="32"/>
      <c r="AY1717" s="32"/>
      <c r="AZ1717" s="32"/>
      <c r="BA1717" s="32"/>
      <c r="BB1717" s="32"/>
      <c r="BC1717" s="32"/>
      <c r="BD1717" s="32"/>
      <c r="BE1717" s="32"/>
      <c r="BF1717" s="32"/>
      <c r="BG1717" s="32"/>
      <c r="BH1717" s="32"/>
      <c r="BI1717" s="32"/>
      <c r="BJ1717" s="32"/>
      <c r="BK1717" s="32"/>
      <c r="BL1717" s="32"/>
      <c r="BM1717" s="32"/>
      <c r="BN1717" s="32"/>
      <c r="BO1717" s="32"/>
      <c r="BP1717" s="32"/>
      <c r="BQ1717" s="32"/>
      <c r="BR1717" s="32"/>
      <c r="BS1717" s="32"/>
      <c r="BT1717" s="32"/>
      <c r="BU1717" s="32"/>
      <c r="BV1717" s="32"/>
      <c r="BW1717" s="32"/>
      <c r="BX1717" s="32"/>
      <c r="BY1717" s="32"/>
      <c r="BZ1717" s="32"/>
      <c r="CA1717" s="32"/>
      <c r="CB1717" s="32"/>
      <c r="CC1717" s="32"/>
      <c r="CD1717" s="32"/>
      <c r="CE1717" s="32"/>
      <c r="CF1717" s="32"/>
      <c r="CG1717" s="32"/>
      <c r="CH1717" s="32"/>
      <c r="CI1717" s="32"/>
      <c r="CJ1717" s="32"/>
      <c r="CK1717" s="32"/>
      <c r="CL1717" s="32"/>
      <c r="CM1717" s="32"/>
      <c r="CN1717" s="32"/>
      <c r="CO1717" s="32"/>
      <c r="CP1717" s="32"/>
      <c r="CQ1717" s="32"/>
      <c r="CR1717" s="32"/>
      <c r="CS1717" s="32"/>
      <c r="CT1717" s="32"/>
      <c r="CU1717" s="32"/>
      <c r="CV1717" s="32"/>
      <c r="CW1717" s="32"/>
    </row>
    <row r="1718" spans="15:101" s="26" customFormat="1" x14ac:dyDescent="0.3">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c r="AV1718" s="32"/>
      <c r="AW1718" s="32"/>
      <c r="AX1718" s="32"/>
      <c r="AY1718" s="32"/>
      <c r="AZ1718" s="32"/>
      <c r="BA1718" s="32"/>
      <c r="BB1718" s="32"/>
      <c r="BC1718" s="32"/>
      <c r="BD1718" s="32"/>
      <c r="BE1718" s="32"/>
      <c r="BF1718" s="32"/>
      <c r="BG1718" s="32"/>
      <c r="BH1718" s="32"/>
      <c r="BI1718" s="32"/>
      <c r="BJ1718" s="32"/>
      <c r="BK1718" s="32"/>
      <c r="BL1718" s="32"/>
      <c r="BM1718" s="32"/>
      <c r="BN1718" s="32"/>
      <c r="BO1718" s="32"/>
      <c r="BP1718" s="32"/>
      <c r="BQ1718" s="32"/>
      <c r="BR1718" s="32"/>
      <c r="BS1718" s="32"/>
      <c r="BT1718" s="32"/>
      <c r="BU1718" s="32"/>
      <c r="BV1718" s="32"/>
      <c r="BW1718" s="32"/>
      <c r="BX1718" s="32"/>
      <c r="BY1718" s="32"/>
      <c r="BZ1718" s="32"/>
      <c r="CA1718" s="32"/>
      <c r="CB1718" s="32"/>
      <c r="CC1718" s="32"/>
      <c r="CD1718" s="32"/>
      <c r="CE1718" s="32"/>
      <c r="CF1718" s="32"/>
      <c r="CG1718" s="32"/>
      <c r="CH1718" s="32"/>
      <c r="CI1718" s="32"/>
      <c r="CJ1718" s="32"/>
      <c r="CK1718" s="32"/>
      <c r="CL1718" s="32"/>
      <c r="CM1718" s="32"/>
      <c r="CN1718" s="32"/>
      <c r="CO1718" s="32"/>
      <c r="CP1718" s="32"/>
      <c r="CQ1718" s="32"/>
      <c r="CR1718" s="32"/>
      <c r="CS1718" s="32"/>
      <c r="CT1718" s="32"/>
      <c r="CU1718" s="32"/>
      <c r="CV1718" s="32"/>
      <c r="CW1718" s="32"/>
    </row>
    <row r="1719" spans="15:101" s="26" customFormat="1" x14ac:dyDescent="0.3">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c r="AV1719" s="32"/>
      <c r="AW1719" s="32"/>
      <c r="AX1719" s="32"/>
      <c r="AY1719" s="32"/>
      <c r="AZ1719" s="32"/>
      <c r="BA1719" s="32"/>
      <c r="BB1719" s="32"/>
      <c r="BC1719" s="32"/>
      <c r="BD1719" s="32"/>
      <c r="BE1719" s="32"/>
      <c r="BF1719" s="32"/>
      <c r="BG1719" s="32"/>
      <c r="BH1719" s="32"/>
      <c r="BI1719" s="32"/>
      <c r="BJ1719" s="32"/>
      <c r="BK1719" s="32"/>
      <c r="BL1719" s="32"/>
      <c r="BM1719" s="32"/>
      <c r="BN1719" s="32"/>
      <c r="BO1719" s="32"/>
      <c r="BP1719" s="32"/>
      <c r="BQ1719" s="32"/>
      <c r="BR1719" s="32"/>
      <c r="BS1719" s="32"/>
      <c r="BT1719" s="32"/>
      <c r="BU1719" s="32"/>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row>
    <row r="1720" spans="15:101" s="26" customFormat="1" x14ac:dyDescent="0.3">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c r="AV1720" s="32"/>
      <c r="AW1720" s="32"/>
      <c r="AX1720" s="32"/>
      <c r="AY1720" s="32"/>
      <c r="AZ1720" s="32"/>
      <c r="BA1720" s="32"/>
      <c r="BB1720" s="32"/>
      <c r="BC1720" s="32"/>
      <c r="BD1720" s="32"/>
      <c r="BE1720" s="32"/>
      <c r="BF1720" s="32"/>
      <c r="BG1720" s="32"/>
      <c r="BH1720" s="32"/>
      <c r="BI1720" s="32"/>
      <c r="BJ1720" s="32"/>
      <c r="BK1720" s="32"/>
      <c r="BL1720" s="32"/>
      <c r="BM1720" s="32"/>
      <c r="BN1720" s="32"/>
      <c r="BO1720" s="32"/>
      <c r="BP1720" s="32"/>
      <c r="BQ1720" s="32"/>
      <c r="BR1720" s="32"/>
      <c r="BS1720" s="32"/>
      <c r="BT1720" s="32"/>
      <c r="BU1720" s="32"/>
      <c r="BV1720" s="32"/>
      <c r="BW1720" s="32"/>
      <c r="BX1720" s="32"/>
      <c r="BY1720" s="32"/>
      <c r="BZ1720" s="32"/>
      <c r="CA1720" s="32"/>
      <c r="CB1720" s="32"/>
      <c r="CC1720" s="32"/>
      <c r="CD1720" s="32"/>
      <c r="CE1720" s="32"/>
      <c r="CF1720" s="32"/>
      <c r="CG1720" s="32"/>
      <c r="CH1720" s="32"/>
      <c r="CI1720" s="32"/>
      <c r="CJ1720" s="32"/>
      <c r="CK1720" s="32"/>
      <c r="CL1720" s="32"/>
      <c r="CM1720" s="32"/>
      <c r="CN1720" s="32"/>
      <c r="CO1720" s="32"/>
      <c r="CP1720" s="32"/>
      <c r="CQ1720" s="32"/>
      <c r="CR1720" s="32"/>
      <c r="CS1720" s="32"/>
      <c r="CT1720" s="32"/>
      <c r="CU1720" s="32"/>
      <c r="CV1720" s="32"/>
      <c r="CW1720" s="32"/>
    </row>
    <row r="1721" spans="15:101" s="26" customFormat="1" x14ac:dyDescent="0.3">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c r="AV1721" s="32"/>
      <c r="AW1721" s="32"/>
      <c r="AX1721" s="32"/>
      <c r="AY1721" s="32"/>
      <c r="AZ1721" s="32"/>
      <c r="BA1721" s="32"/>
      <c r="BB1721" s="32"/>
      <c r="BC1721" s="32"/>
      <c r="BD1721" s="32"/>
      <c r="BE1721" s="32"/>
      <c r="BF1721" s="32"/>
      <c r="BG1721" s="32"/>
      <c r="BH1721" s="32"/>
      <c r="BI1721" s="32"/>
      <c r="BJ1721" s="32"/>
      <c r="BK1721" s="32"/>
      <c r="BL1721" s="32"/>
      <c r="BM1721" s="32"/>
      <c r="BN1721" s="32"/>
      <c r="BO1721" s="32"/>
      <c r="BP1721" s="32"/>
      <c r="BQ1721" s="32"/>
      <c r="BR1721" s="32"/>
      <c r="BS1721" s="32"/>
      <c r="BT1721" s="32"/>
      <c r="BU1721" s="32"/>
      <c r="BV1721" s="32"/>
      <c r="BW1721" s="32"/>
      <c r="BX1721" s="32"/>
      <c r="BY1721" s="32"/>
      <c r="BZ1721" s="32"/>
      <c r="CA1721" s="32"/>
      <c r="CB1721" s="32"/>
      <c r="CC1721" s="32"/>
      <c r="CD1721" s="32"/>
      <c r="CE1721" s="32"/>
      <c r="CF1721" s="32"/>
      <c r="CG1721" s="32"/>
      <c r="CH1721" s="32"/>
      <c r="CI1721" s="32"/>
      <c r="CJ1721" s="32"/>
      <c r="CK1721" s="32"/>
      <c r="CL1721" s="32"/>
      <c r="CM1721" s="32"/>
      <c r="CN1721" s="32"/>
      <c r="CO1721" s="32"/>
      <c r="CP1721" s="32"/>
      <c r="CQ1721" s="32"/>
      <c r="CR1721" s="32"/>
      <c r="CS1721" s="32"/>
      <c r="CT1721" s="32"/>
      <c r="CU1721" s="32"/>
      <c r="CV1721" s="32"/>
      <c r="CW1721" s="32"/>
    </row>
    <row r="1722" spans="15:101" s="26" customFormat="1" x14ac:dyDescent="0.3">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c r="AV1722" s="32"/>
      <c r="AW1722" s="32"/>
      <c r="AX1722" s="32"/>
      <c r="AY1722" s="32"/>
      <c r="AZ1722" s="32"/>
      <c r="BA1722" s="32"/>
      <c r="BB1722" s="32"/>
      <c r="BC1722" s="32"/>
      <c r="BD1722" s="32"/>
      <c r="BE1722" s="32"/>
      <c r="BF1722" s="32"/>
      <c r="BG1722" s="32"/>
      <c r="BH1722" s="32"/>
      <c r="BI1722" s="32"/>
      <c r="BJ1722" s="32"/>
      <c r="BK1722" s="32"/>
      <c r="BL1722" s="32"/>
      <c r="BM1722" s="32"/>
      <c r="BN1722" s="32"/>
      <c r="BO1722" s="32"/>
      <c r="BP1722" s="32"/>
      <c r="BQ1722" s="32"/>
      <c r="BR1722" s="32"/>
      <c r="BS1722" s="32"/>
      <c r="BT1722" s="32"/>
      <c r="BU1722" s="32"/>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row>
    <row r="1723" spans="15:101" s="26" customFormat="1" x14ac:dyDescent="0.3">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c r="AV1723" s="32"/>
      <c r="AW1723" s="32"/>
      <c r="AX1723" s="32"/>
      <c r="AY1723" s="32"/>
      <c r="AZ1723" s="32"/>
      <c r="BA1723" s="32"/>
      <c r="BB1723" s="32"/>
      <c r="BC1723" s="32"/>
      <c r="BD1723" s="32"/>
      <c r="BE1723" s="32"/>
      <c r="BF1723" s="32"/>
      <c r="BG1723" s="32"/>
      <c r="BH1723" s="32"/>
      <c r="BI1723" s="32"/>
      <c r="BJ1723" s="32"/>
      <c r="BK1723" s="32"/>
      <c r="BL1723" s="32"/>
      <c r="BM1723" s="32"/>
      <c r="BN1723" s="32"/>
      <c r="BO1723" s="32"/>
      <c r="BP1723" s="32"/>
      <c r="BQ1723" s="32"/>
      <c r="BR1723" s="32"/>
      <c r="BS1723" s="32"/>
      <c r="BT1723" s="32"/>
      <c r="BU1723" s="32"/>
      <c r="BV1723" s="32"/>
      <c r="BW1723" s="32"/>
      <c r="BX1723" s="32"/>
      <c r="BY1723" s="32"/>
      <c r="BZ1723" s="32"/>
      <c r="CA1723" s="32"/>
      <c r="CB1723" s="32"/>
      <c r="CC1723" s="32"/>
      <c r="CD1723" s="32"/>
      <c r="CE1723" s="32"/>
      <c r="CF1723" s="32"/>
      <c r="CG1723" s="32"/>
      <c r="CH1723" s="32"/>
      <c r="CI1723" s="32"/>
      <c r="CJ1723" s="32"/>
      <c r="CK1723" s="32"/>
      <c r="CL1723" s="32"/>
      <c r="CM1723" s="32"/>
      <c r="CN1723" s="32"/>
      <c r="CO1723" s="32"/>
      <c r="CP1723" s="32"/>
      <c r="CQ1723" s="32"/>
      <c r="CR1723" s="32"/>
      <c r="CS1723" s="32"/>
      <c r="CT1723" s="32"/>
      <c r="CU1723" s="32"/>
      <c r="CV1723" s="32"/>
      <c r="CW1723" s="32"/>
    </row>
    <row r="1724" spans="15:101" s="26" customFormat="1" x14ac:dyDescent="0.3">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c r="AV1724" s="32"/>
      <c r="AW1724" s="32"/>
      <c r="AX1724" s="32"/>
      <c r="AY1724" s="32"/>
      <c r="AZ1724" s="32"/>
      <c r="BA1724" s="32"/>
      <c r="BB1724" s="32"/>
      <c r="BC1724" s="32"/>
      <c r="BD1724" s="32"/>
      <c r="BE1724" s="32"/>
      <c r="BF1724" s="32"/>
      <c r="BG1724" s="32"/>
      <c r="BH1724" s="32"/>
      <c r="BI1724" s="32"/>
      <c r="BJ1724" s="32"/>
      <c r="BK1724" s="32"/>
      <c r="BL1724" s="32"/>
      <c r="BM1724" s="32"/>
      <c r="BN1724" s="32"/>
      <c r="BO1724" s="32"/>
      <c r="BP1724" s="32"/>
      <c r="BQ1724" s="32"/>
      <c r="BR1724" s="32"/>
      <c r="BS1724" s="32"/>
      <c r="BT1724" s="32"/>
      <c r="BU1724" s="32"/>
      <c r="BV1724" s="32"/>
      <c r="BW1724" s="32"/>
      <c r="BX1724" s="32"/>
      <c r="BY1724" s="32"/>
      <c r="BZ1724" s="32"/>
      <c r="CA1724" s="32"/>
      <c r="CB1724" s="32"/>
      <c r="CC1724" s="32"/>
      <c r="CD1724" s="32"/>
      <c r="CE1724" s="32"/>
      <c r="CF1724" s="32"/>
      <c r="CG1724" s="32"/>
      <c r="CH1724" s="32"/>
      <c r="CI1724" s="32"/>
      <c r="CJ1724" s="32"/>
      <c r="CK1724" s="32"/>
      <c r="CL1724" s="32"/>
      <c r="CM1724" s="32"/>
      <c r="CN1724" s="32"/>
      <c r="CO1724" s="32"/>
      <c r="CP1724" s="32"/>
      <c r="CQ1724" s="32"/>
      <c r="CR1724" s="32"/>
      <c r="CS1724" s="32"/>
      <c r="CT1724" s="32"/>
      <c r="CU1724" s="32"/>
      <c r="CV1724" s="32"/>
      <c r="CW1724" s="32"/>
    </row>
    <row r="1725" spans="15:101" s="26" customFormat="1" x14ac:dyDescent="0.3">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c r="AV1725" s="32"/>
      <c r="AW1725" s="32"/>
      <c r="AX1725" s="32"/>
      <c r="AY1725" s="32"/>
      <c r="AZ1725" s="32"/>
      <c r="BA1725" s="32"/>
      <c r="BB1725" s="32"/>
      <c r="BC1725" s="32"/>
      <c r="BD1725" s="32"/>
      <c r="BE1725" s="32"/>
      <c r="BF1725" s="32"/>
      <c r="BG1725" s="32"/>
      <c r="BH1725" s="32"/>
      <c r="BI1725" s="32"/>
      <c r="BJ1725" s="32"/>
      <c r="BK1725" s="32"/>
      <c r="BL1725" s="32"/>
      <c r="BM1725" s="32"/>
      <c r="BN1725" s="32"/>
      <c r="BO1725" s="32"/>
      <c r="BP1725" s="32"/>
      <c r="BQ1725" s="32"/>
      <c r="BR1725" s="32"/>
      <c r="BS1725" s="32"/>
      <c r="BT1725" s="32"/>
      <c r="BU1725" s="32"/>
      <c r="BV1725" s="32"/>
      <c r="BW1725" s="32"/>
      <c r="BX1725" s="32"/>
      <c r="BY1725" s="32"/>
      <c r="BZ1725" s="32"/>
      <c r="CA1725" s="32"/>
      <c r="CB1725" s="32"/>
      <c r="CC1725" s="32"/>
      <c r="CD1725" s="32"/>
      <c r="CE1725" s="32"/>
      <c r="CF1725" s="32"/>
      <c r="CG1725" s="32"/>
      <c r="CH1725" s="32"/>
      <c r="CI1725" s="32"/>
      <c r="CJ1725" s="32"/>
      <c r="CK1725" s="32"/>
      <c r="CL1725" s="32"/>
      <c r="CM1725" s="32"/>
      <c r="CN1725" s="32"/>
      <c r="CO1725" s="32"/>
      <c r="CP1725" s="32"/>
      <c r="CQ1725" s="32"/>
      <c r="CR1725" s="32"/>
      <c r="CS1725" s="32"/>
      <c r="CT1725" s="32"/>
      <c r="CU1725" s="32"/>
      <c r="CV1725" s="32"/>
      <c r="CW1725" s="32"/>
    </row>
    <row r="1726" spans="15:101" s="26" customFormat="1" x14ac:dyDescent="0.3">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c r="AV1726" s="32"/>
      <c r="AW1726" s="32"/>
      <c r="AX1726" s="32"/>
      <c r="AY1726" s="32"/>
      <c r="AZ1726" s="32"/>
      <c r="BA1726" s="32"/>
      <c r="BB1726" s="32"/>
      <c r="BC1726" s="32"/>
      <c r="BD1726" s="32"/>
      <c r="BE1726" s="32"/>
      <c r="BF1726" s="32"/>
      <c r="BG1726" s="32"/>
      <c r="BH1726" s="32"/>
      <c r="BI1726" s="32"/>
      <c r="BJ1726" s="32"/>
      <c r="BK1726" s="32"/>
      <c r="BL1726" s="32"/>
      <c r="BM1726" s="32"/>
      <c r="BN1726" s="32"/>
      <c r="BO1726" s="32"/>
      <c r="BP1726" s="32"/>
      <c r="BQ1726" s="32"/>
      <c r="BR1726" s="32"/>
      <c r="BS1726" s="32"/>
      <c r="BT1726" s="32"/>
      <c r="BU1726" s="32"/>
      <c r="BV1726" s="32"/>
      <c r="BW1726" s="32"/>
      <c r="BX1726" s="32"/>
      <c r="BY1726" s="32"/>
      <c r="BZ1726" s="32"/>
      <c r="CA1726" s="32"/>
      <c r="CB1726" s="32"/>
      <c r="CC1726" s="32"/>
      <c r="CD1726" s="32"/>
      <c r="CE1726" s="32"/>
      <c r="CF1726" s="32"/>
      <c r="CG1726" s="32"/>
      <c r="CH1726" s="32"/>
      <c r="CI1726" s="32"/>
      <c r="CJ1726" s="32"/>
      <c r="CK1726" s="32"/>
      <c r="CL1726" s="32"/>
      <c r="CM1726" s="32"/>
      <c r="CN1726" s="32"/>
      <c r="CO1726" s="32"/>
      <c r="CP1726" s="32"/>
      <c r="CQ1726" s="32"/>
      <c r="CR1726" s="32"/>
      <c r="CS1726" s="32"/>
      <c r="CT1726" s="32"/>
      <c r="CU1726" s="32"/>
      <c r="CV1726" s="32"/>
      <c r="CW1726" s="32"/>
    </row>
    <row r="1727" spans="15:101" s="26" customFormat="1" x14ac:dyDescent="0.3">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c r="AV1727" s="32"/>
      <c r="AW1727" s="32"/>
      <c r="AX1727" s="32"/>
      <c r="AY1727" s="32"/>
      <c r="AZ1727" s="32"/>
      <c r="BA1727" s="32"/>
      <c r="BB1727" s="32"/>
      <c r="BC1727" s="32"/>
      <c r="BD1727" s="32"/>
      <c r="BE1727" s="32"/>
      <c r="BF1727" s="32"/>
      <c r="BG1727" s="32"/>
      <c r="BH1727" s="32"/>
      <c r="BI1727" s="32"/>
      <c r="BJ1727" s="32"/>
      <c r="BK1727" s="32"/>
      <c r="BL1727" s="32"/>
      <c r="BM1727" s="32"/>
      <c r="BN1727" s="32"/>
      <c r="BO1727" s="32"/>
      <c r="BP1727" s="32"/>
      <c r="BQ1727" s="32"/>
      <c r="BR1727" s="32"/>
      <c r="BS1727" s="32"/>
      <c r="BT1727" s="32"/>
      <c r="BU1727" s="32"/>
      <c r="BV1727" s="32"/>
      <c r="BW1727" s="32"/>
      <c r="BX1727" s="32"/>
      <c r="BY1727" s="32"/>
      <c r="BZ1727" s="32"/>
      <c r="CA1727" s="32"/>
      <c r="CB1727" s="32"/>
      <c r="CC1727" s="32"/>
      <c r="CD1727" s="32"/>
      <c r="CE1727" s="32"/>
      <c r="CF1727" s="32"/>
      <c r="CG1727" s="32"/>
      <c r="CH1727" s="32"/>
      <c r="CI1727" s="32"/>
      <c r="CJ1727" s="32"/>
      <c r="CK1727" s="32"/>
      <c r="CL1727" s="32"/>
      <c r="CM1727" s="32"/>
      <c r="CN1727" s="32"/>
      <c r="CO1727" s="32"/>
      <c r="CP1727" s="32"/>
      <c r="CQ1727" s="32"/>
      <c r="CR1727" s="32"/>
      <c r="CS1727" s="32"/>
      <c r="CT1727" s="32"/>
      <c r="CU1727" s="32"/>
      <c r="CV1727" s="32"/>
      <c r="CW1727" s="32"/>
    </row>
    <row r="1728" spans="15:101" s="26" customFormat="1" x14ac:dyDescent="0.3">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c r="AV1728" s="32"/>
      <c r="AW1728" s="32"/>
      <c r="AX1728" s="32"/>
      <c r="AY1728" s="32"/>
      <c r="AZ1728" s="32"/>
      <c r="BA1728" s="32"/>
      <c r="BB1728" s="32"/>
      <c r="BC1728" s="32"/>
      <c r="BD1728" s="32"/>
      <c r="BE1728" s="32"/>
      <c r="BF1728" s="32"/>
      <c r="BG1728" s="32"/>
      <c r="BH1728" s="32"/>
      <c r="BI1728" s="32"/>
      <c r="BJ1728" s="32"/>
      <c r="BK1728" s="32"/>
      <c r="BL1728" s="32"/>
      <c r="BM1728" s="32"/>
      <c r="BN1728" s="32"/>
      <c r="BO1728" s="32"/>
      <c r="BP1728" s="32"/>
      <c r="BQ1728" s="32"/>
      <c r="BR1728" s="32"/>
      <c r="BS1728" s="32"/>
      <c r="BT1728" s="32"/>
      <c r="BU1728" s="32"/>
      <c r="BV1728" s="32"/>
      <c r="BW1728" s="32"/>
      <c r="BX1728" s="32"/>
      <c r="BY1728" s="32"/>
      <c r="BZ1728" s="32"/>
      <c r="CA1728" s="32"/>
      <c r="CB1728" s="32"/>
      <c r="CC1728" s="32"/>
      <c r="CD1728" s="32"/>
      <c r="CE1728" s="32"/>
      <c r="CF1728" s="32"/>
      <c r="CG1728" s="32"/>
      <c r="CH1728" s="32"/>
      <c r="CI1728" s="32"/>
      <c r="CJ1728" s="32"/>
      <c r="CK1728" s="32"/>
      <c r="CL1728" s="32"/>
      <c r="CM1728" s="32"/>
      <c r="CN1728" s="32"/>
      <c r="CO1728" s="32"/>
      <c r="CP1728" s="32"/>
      <c r="CQ1728" s="32"/>
      <c r="CR1728" s="32"/>
      <c r="CS1728" s="32"/>
      <c r="CT1728" s="32"/>
      <c r="CU1728" s="32"/>
      <c r="CV1728" s="32"/>
      <c r="CW1728" s="32"/>
    </row>
    <row r="1729" spans="15:101" s="26" customFormat="1" x14ac:dyDescent="0.3">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c r="AV1729" s="32"/>
      <c r="AW1729" s="32"/>
      <c r="AX1729" s="32"/>
      <c r="AY1729" s="32"/>
      <c r="AZ1729" s="32"/>
      <c r="BA1729" s="32"/>
      <c r="BB1729" s="32"/>
      <c r="BC1729" s="32"/>
      <c r="BD1729" s="32"/>
      <c r="BE1729" s="32"/>
      <c r="BF1729" s="32"/>
      <c r="BG1729" s="32"/>
      <c r="BH1729" s="32"/>
      <c r="BI1729" s="32"/>
      <c r="BJ1729" s="32"/>
      <c r="BK1729" s="32"/>
      <c r="BL1729" s="32"/>
      <c r="BM1729" s="32"/>
      <c r="BN1729" s="32"/>
      <c r="BO1729" s="32"/>
      <c r="BP1729" s="32"/>
      <c r="BQ1729" s="32"/>
      <c r="BR1729" s="32"/>
      <c r="BS1729" s="32"/>
      <c r="BT1729" s="32"/>
      <c r="BU1729" s="32"/>
      <c r="BV1729" s="32"/>
      <c r="BW1729" s="32"/>
      <c r="BX1729" s="32"/>
      <c r="BY1729" s="32"/>
      <c r="BZ1729" s="32"/>
      <c r="CA1729" s="32"/>
      <c r="CB1729" s="32"/>
      <c r="CC1729" s="32"/>
      <c r="CD1729" s="32"/>
      <c r="CE1729" s="32"/>
      <c r="CF1729" s="32"/>
      <c r="CG1729" s="32"/>
      <c r="CH1729" s="32"/>
      <c r="CI1729" s="32"/>
      <c r="CJ1729" s="32"/>
      <c r="CK1729" s="32"/>
      <c r="CL1729" s="32"/>
      <c r="CM1729" s="32"/>
      <c r="CN1729" s="32"/>
      <c r="CO1729" s="32"/>
      <c r="CP1729" s="32"/>
      <c r="CQ1729" s="32"/>
      <c r="CR1729" s="32"/>
      <c r="CS1729" s="32"/>
      <c r="CT1729" s="32"/>
      <c r="CU1729" s="32"/>
      <c r="CV1729" s="32"/>
      <c r="CW1729" s="32"/>
    </row>
    <row r="1730" spans="15:101" s="26" customFormat="1" x14ac:dyDescent="0.3">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c r="AV1730" s="32"/>
      <c r="AW1730" s="32"/>
      <c r="AX1730" s="32"/>
      <c r="AY1730" s="32"/>
      <c r="AZ1730" s="32"/>
      <c r="BA1730" s="32"/>
      <c r="BB1730" s="32"/>
      <c r="BC1730" s="32"/>
      <c r="BD1730" s="32"/>
      <c r="BE1730" s="32"/>
      <c r="BF1730" s="32"/>
      <c r="BG1730" s="32"/>
      <c r="BH1730" s="32"/>
      <c r="BI1730" s="32"/>
      <c r="BJ1730" s="32"/>
      <c r="BK1730" s="32"/>
      <c r="BL1730" s="32"/>
      <c r="BM1730" s="32"/>
      <c r="BN1730" s="32"/>
      <c r="BO1730" s="32"/>
      <c r="BP1730" s="32"/>
      <c r="BQ1730" s="32"/>
      <c r="BR1730" s="32"/>
      <c r="BS1730" s="32"/>
      <c r="BT1730" s="32"/>
      <c r="BU1730" s="32"/>
      <c r="BV1730" s="32"/>
      <c r="BW1730" s="32"/>
      <c r="BX1730" s="32"/>
      <c r="BY1730" s="32"/>
      <c r="BZ1730" s="32"/>
      <c r="CA1730" s="32"/>
      <c r="CB1730" s="32"/>
      <c r="CC1730" s="32"/>
      <c r="CD1730" s="32"/>
      <c r="CE1730" s="32"/>
      <c r="CF1730" s="32"/>
      <c r="CG1730" s="32"/>
      <c r="CH1730" s="32"/>
      <c r="CI1730" s="32"/>
      <c r="CJ1730" s="32"/>
      <c r="CK1730" s="32"/>
      <c r="CL1730" s="32"/>
      <c r="CM1730" s="32"/>
      <c r="CN1730" s="32"/>
      <c r="CO1730" s="32"/>
      <c r="CP1730" s="32"/>
      <c r="CQ1730" s="32"/>
      <c r="CR1730" s="32"/>
      <c r="CS1730" s="32"/>
      <c r="CT1730" s="32"/>
      <c r="CU1730" s="32"/>
      <c r="CV1730" s="32"/>
      <c r="CW1730" s="32"/>
    </row>
    <row r="1731" spans="15:101" s="26" customFormat="1" x14ac:dyDescent="0.3">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c r="AV1731" s="32"/>
      <c r="AW1731" s="32"/>
      <c r="AX1731" s="32"/>
      <c r="AY1731" s="32"/>
      <c r="AZ1731" s="32"/>
      <c r="BA1731" s="32"/>
      <c r="BB1731" s="32"/>
      <c r="BC1731" s="32"/>
      <c r="BD1731" s="32"/>
      <c r="BE1731" s="32"/>
      <c r="BF1731" s="32"/>
      <c r="BG1731" s="32"/>
      <c r="BH1731" s="32"/>
      <c r="BI1731" s="32"/>
      <c r="BJ1731" s="32"/>
      <c r="BK1731" s="32"/>
      <c r="BL1731" s="32"/>
      <c r="BM1731" s="32"/>
      <c r="BN1731" s="32"/>
      <c r="BO1731" s="32"/>
      <c r="BP1731" s="32"/>
      <c r="BQ1731" s="32"/>
      <c r="BR1731" s="32"/>
      <c r="BS1731" s="32"/>
      <c r="BT1731" s="32"/>
      <c r="BU1731" s="32"/>
      <c r="BV1731" s="32"/>
      <c r="BW1731" s="32"/>
      <c r="BX1731" s="32"/>
      <c r="BY1731" s="32"/>
      <c r="BZ1731" s="32"/>
      <c r="CA1731" s="32"/>
      <c r="CB1731" s="32"/>
      <c r="CC1731" s="32"/>
      <c r="CD1731" s="32"/>
      <c r="CE1731" s="32"/>
      <c r="CF1731" s="32"/>
      <c r="CG1731" s="32"/>
      <c r="CH1731" s="32"/>
      <c r="CI1731" s="32"/>
      <c r="CJ1731" s="32"/>
      <c r="CK1731" s="32"/>
      <c r="CL1731" s="32"/>
      <c r="CM1731" s="32"/>
      <c r="CN1731" s="32"/>
      <c r="CO1731" s="32"/>
      <c r="CP1731" s="32"/>
      <c r="CQ1731" s="32"/>
      <c r="CR1731" s="32"/>
      <c r="CS1731" s="32"/>
      <c r="CT1731" s="32"/>
      <c r="CU1731" s="32"/>
      <c r="CV1731" s="32"/>
      <c r="CW1731" s="32"/>
    </row>
    <row r="1732" spans="15:101" s="26" customFormat="1" x14ac:dyDescent="0.3">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c r="AV1732" s="32"/>
      <c r="AW1732" s="32"/>
      <c r="AX1732" s="32"/>
      <c r="AY1732" s="32"/>
      <c r="AZ1732" s="32"/>
      <c r="BA1732" s="32"/>
      <c r="BB1732" s="32"/>
      <c r="BC1732" s="32"/>
      <c r="BD1732" s="32"/>
      <c r="BE1732" s="32"/>
      <c r="BF1732" s="32"/>
      <c r="BG1732" s="32"/>
      <c r="BH1732" s="32"/>
      <c r="BI1732" s="32"/>
      <c r="BJ1732" s="32"/>
      <c r="BK1732" s="32"/>
      <c r="BL1732" s="32"/>
      <c r="BM1732" s="32"/>
      <c r="BN1732" s="32"/>
      <c r="BO1732" s="32"/>
      <c r="BP1732" s="32"/>
      <c r="BQ1732" s="32"/>
      <c r="BR1732" s="32"/>
      <c r="BS1732" s="32"/>
      <c r="BT1732" s="32"/>
      <c r="BU1732" s="32"/>
      <c r="BV1732" s="32"/>
      <c r="BW1732" s="32"/>
      <c r="BX1732" s="32"/>
      <c r="BY1732" s="32"/>
      <c r="BZ1732" s="32"/>
      <c r="CA1732" s="32"/>
      <c r="CB1732" s="32"/>
      <c r="CC1732" s="32"/>
      <c r="CD1732" s="32"/>
      <c r="CE1732" s="32"/>
      <c r="CF1732" s="32"/>
      <c r="CG1732" s="32"/>
      <c r="CH1732" s="32"/>
      <c r="CI1732" s="32"/>
      <c r="CJ1732" s="32"/>
      <c r="CK1732" s="32"/>
      <c r="CL1732" s="32"/>
      <c r="CM1732" s="32"/>
      <c r="CN1732" s="32"/>
      <c r="CO1732" s="32"/>
      <c r="CP1732" s="32"/>
      <c r="CQ1732" s="32"/>
      <c r="CR1732" s="32"/>
      <c r="CS1732" s="32"/>
      <c r="CT1732" s="32"/>
      <c r="CU1732" s="32"/>
      <c r="CV1732" s="32"/>
      <c r="CW1732" s="32"/>
    </row>
    <row r="1733" spans="15:101" s="26" customFormat="1" x14ac:dyDescent="0.3">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2"/>
      <c r="BB1733" s="32"/>
      <c r="BC1733" s="32"/>
      <c r="BD1733" s="32"/>
      <c r="BE1733" s="32"/>
      <c r="BF1733" s="32"/>
      <c r="BG1733" s="32"/>
      <c r="BH1733" s="32"/>
      <c r="BI1733" s="32"/>
      <c r="BJ1733" s="32"/>
      <c r="BK1733" s="32"/>
      <c r="BL1733" s="32"/>
      <c r="BM1733" s="32"/>
      <c r="BN1733" s="32"/>
      <c r="BO1733" s="32"/>
      <c r="BP1733" s="32"/>
      <c r="BQ1733" s="32"/>
      <c r="BR1733" s="32"/>
      <c r="BS1733" s="32"/>
      <c r="BT1733" s="32"/>
      <c r="BU1733" s="32"/>
      <c r="BV1733" s="32"/>
      <c r="BW1733" s="32"/>
      <c r="BX1733" s="32"/>
      <c r="BY1733" s="32"/>
      <c r="BZ1733" s="32"/>
      <c r="CA1733" s="32"/>
      <c r="CB1733" s="32"/>
      <c r="CC1733" s="32"/>
      <c r="CD1733" s="32"/>
      <c r="CE1733" s="32"/>
      <c r="CF1733" s="32"/>
      <c r="CG1733" s="32"/>
      <c r="CH1733" s="32"/>
      <c r="CI1733" s="32"/>
      <c r="CJ1733" s="32"/>
      <c r="CK1733" s="32"/>
      <c r="CL1733" s="32"/>
      <c r="CM1733" s="32"/>
      <c r="CN1733" s="32"/>
      <c r="CO1733" s="32"/>
      <c r="CP1733" s="32"/>
      <c r="CQ1733" s="32"/>
      <c r="CR1733" s="32"/>
      <c r="CS1733" s="32"/>
      <c r="CT1733" s="32"/>
      <c r="CU1733" s="32"/>
      <c r="CV1733" s="32"/>
      <c r="CW1733" s="32"/>
    </row>
    <row r="1734" spans="15:101" s="26" customFormat="1" x14ac:dyDescent="0.3">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c r="AV1734" s="32"/>
      <c r="AW1734" s="32"/>
      <c r="AX1734" s="32"/>
      <c r="AY1734" s="32"/>
      <c r="AZ1734" s="32"/>
      <c r="BA1734" s="32"/>
      <c r="BB1734" s="32"/>
      <c r="BC1734" s="32"/>
      <c r="BD1734" s="32"/>
      <c r="BE1734" s="32"/>
      <c r="BF1734" s="32"/>
      <c r="BG1734" s="32"/>
      <c r="BH1734" s="32"/>
      <c r="BI1734" s="32"/>
      <c r="BJ1734" s="32"/>
      <c r="BK1734" s="32"/>
      <c r="BL1734" s="32"/>
      <c r="BM1734" s="32"/>
      <c r="BN1734" s="32"/>
      <c r="BO1734" s="32"/>
      <c r="BP1734" s="32"/>
      <c r="BQ1734" s="32"/>
      <c r="BR1734" s="32"/>
      <c r="BS1734" s="32"/>
      <c r="BT1734" s="32"/>
      <c r="BU1734" s="32"/>
      <c r="BV1734" s="32"/>
      <c r="BW1734" s="32"/>
      <c r="BX1734" s="32"/>
      <c r="BY1734" s="32"/>
      <c r="BZ1734" s="32"/>
      <c r="CA1734" s="32"/>
      <c r="CB1734" s="32"/>
      <c r="CC1734" s="32"/>
      <c r="CD1734" s="32"/>
      <c r="CE1734" s="32"/>
      <c r="CF1734" s="32"/>
      <c r="CG1734" s="32"/>
      <c r="CH1734" s="32"/>
      <c r="CI1734" s="32"/>
      <c r="CJ1734" s="32"/>
      <c r="CK1734" s="32"/>
      <c r="CL1734" s="32"/>
      <c r="CM1734" s="32"/>
      <c r="CN1734" s="32"/>
      <c r="CO1734" s="32"/>
      <c r="CP1734" s="32"/>
      <c r="CQ1734" s="32"/>
      <c r="CR1734" s="32"/>
      <c r="CS1734" s="32"/>
      <c r="CT1734" s="32"/>
      <c r="CU1734" s="32"/>
      <c r="CV1734" s="32"/>
      <c r="CW1734" s="32"/>
    </row>
    <row r="1735" spans="15:101" s="26" customFormat="1" x14ac:dyDescent="0.3">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c r="AV1735" s="32"/>
      <c r="AW1735" s="32"/>
      <c r="AX1735" s="32"/>
      <c r="AY1735" s="32"/>
      <c r="AZ1735" s="32"/>
      <c r="BA1735" s="32"/>
      <c r="BB1735" s="32"/>
      <c r="BC1735" s="32"/>
      <c r="BD1735" s="32"/>
      <c r="BE1735" s="32"/>
      <c r="BF1735" s="32"/>
      <c r="BG1735" s="32"/>
      <c r="BH1735" s="32"/>
      <c r="BI1735" s="32"/>
      <c r="BJ1735" s="32"/>
      <c r="BK1735" s="32"/>
      <c r="BL1735" s="32"/>
      <c r="BM1735" s="32"/>
      <c r="BN1735" s="32"/>
      <c r="BO1735" s="32"/>
      <c r="BP1735" s="32"/>
      <c r="BQ1735" s="32"/>
      <c r="BR1735" s="32"/>
      <c r="BS1735" s="32"/>
      <c r="BT1735" s="32"/>
      <c r="BU1735" s="32"/>
      <c r="BV1735" s="32"/>
      <c r="BW1735" s="32"/>
      <c r="BX1735" s="32"/>
      <c r="BY1735" s="32"/>
      <c r="BZ1735" s="32"/>
      <c r="CA1735" s="32"/>
      <c r="CB1735" s="32"/>
      <c r="CC1735" s="32"/>
      <c r="CD1735" s="32"/>
      <c r="CE1735" s="32"/>
      <c r="CF1735" s="32"/>
      <c r="CG1735" s="32"/>
      <c r="CH1735" s="32"/>
      <c r="CI1735" s="32"/>
      <c r="CJ1735" s="32"/>
      <c r="CK1735" s="32"/>
      <c r="CL1735" s="32"/>
      <c r="CM1735" s="32"/>
      <c r="CN1735" s="32"/>
      <c r="CO1735" s="32"/>
      <c r="CP1735" s="32"/>
      <c r="CQ1735" s="32"/>
      <c r="CR1735" s="32"/>
      <c r="CS1735" s="32"/>
      <c r="CT1735" s="32"/>
      <c r="CU1735" s="32"/>
      <c r="CV1735" s="32"/>
      <c r="CW1735" s="32"/>
    </row>
    <row r="1736" spans="15:101" s="26" customFormat="1" x14ac:dyDescent="0.3">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c r="AV1736" s="32"/>
      <c r="AW1736" s="32"/>
      <c r="AX1736" s="32"/>
      <c r="AY1736" s="32"/>
      <c r="AZ1736" s="32"/>
      <c r="BA1736" s="32"/>
      <c r="BB1736" s="32"/>
      <c r="BC1736" s="32"/>
      <c r="BD1736" s="32"/>
      <c r="BE1736" s="32"/>
      <c r="BF1736" s="32"/>
      <c r="BG1736" s="32"/>
      <c r="BH1736" s="32"/>
      <c r="BI1736" s="32"/>
      <c r="BJ1736" s="32"/>
      <c r="BK1736" s="32"/>
      <c r="BL1736" s="32"/>
      <c r="BM1736" s="32"/>
      <c r="BN1736" s="32"/>
      <c r="BO1736" s="32"/>
      <c r="BP1736" s="32"/>
      <c r="BQ1736" s="32"/>
      <c r="BR1736" s="32"/>
      <c r="BS1736" s="32"/>
      <c r="BT1736" s="32"/>
      <c r="BU1736" s="32"/>
      <c r="BV1736" s="32"/>
      <c r="BW1736" s="32"/>
      <c r="BX1736" s="32"/>
      <c r="BY1736" s="32"/>
      <c r="BZ1736" s="32"/>
      <c r="CA1736" s="32"/>
      <c r="CB1736" s="32"/>
      <c r="CC1736" s="32"/>
      <c r="CD1736" s="32"/>
      <c r="CE1736" s="32"/>
      <c r="CF1736" s="32"/>
      <c r="CG1736" s="32"/>
      <c r="CH1736" s="32"/>
      <c r="CI1736" s="32"/>
      <c r="CJ1736" s="32"/>
      <c r="CK1736" s="32"/>
      <c r="CL1736" s="32"/>
      <c r="CM1736" s="32"/>
      <c r="CN1736" s="32"/>
      <c r="CO1736" s="32"/>
      <c r="CP1736" s="32"/>
      <c r="CQ1736" s="32"/>
      <c r="CR1736" s="32"/>
      <c r="CS1736" s="32"/>
      <c r="CT1736" s="32"/>
      <c r="CU1736" s="32"/>
      <c r="CV1736" s="32"/>
      <c r="CW1736" s="32"/>
    </row>
    <row r="1737" spans="15:101" s="26" customFormat="1" x14ac:dyDescent="0.3">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c r="AV1737" s="32"/>
      <c r="AW1737" s="32"/>
      <c r="AX1737" s="32"/>
      <c r="AY1737" s="32"/>
      <c r="AZ1737" s="32"/>
      <c r="BA1737" s="32"/>
      <c r="BB1737" s="32"/>
      <c r="BC1737" s="32"/>
      <c r="BD1737" s="32"/>
      <c r="BE1737" s="32"/>
      <c r="BF1737" s="32"/>
      <c r="BG1737" s="32"/>
      <c r="BH1737" s="32"/>
      <c r="BI1737" s="32"/>
      <c r="BJ1737" s="32"/>
      <c r="BK1737" s="32"/>
      <c r="BL1737" s="32"/>
      <c r="BM1737" s="32"/>
      <c r="BN1737" s="32"/>
      <c r="BO1737" s="32"/>
      <c r="BP1737" s="32"/>
      <c r="BQ1737" s="32"/>
      <c r="BR1737" s="32"/>
      <c r="BS1737" s="32"/>
      <c r="BT1737" s="32"/>
      <c r="BU1737" s="32"/>
      <c r="BV1737" s="32"/>
      <c r="BW1737" s="32"/>
      <c r="BX1737" s="32"/>
      <c r="BY1737" s="32"/>
      <c r="BZ1737" s="32"/>
      <c r="CA1737" s="32"/>
      <c r="CB1737" s="32"/>
      <c r="CC1737" s="32"/>
      <c r="CD1737" s="32"/>
      <c r="CE1737" s="32"/>
      <c r="CF1737" s="32"/>
      <c r="CG1737" s="32"/>
      <c r="CH1737" s="32"/>
      <c r="CI1737" s="32"/>
      <c r="CJ1737" s="32"/>
      <c r="CK1737" s="32"/>
      <c r="CL1737" s="32"/>
      <c r="CM1737" s="32"/>
      <c r="CN1737" s="32"/>
      <c r="CO1737" s="32"/>
      <c r="CP1737" s="32"/>
      <c r="CQ1737" s="32"/>
      <c r="CR1737" s="32"/>
      <c r="CS1737" s="32"/>
      <c r="CT1737" s="32"/>
      <c r="CU1737" s="32"/>
      <c r="CV1737" s="32"/>
      <c r="CW1737" s="32"/>
    </row>
    <row r="1738" spans="15:101" s="26" customFormat="1" x14ac:dyDescent="0.3">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c r="AV1738" s="32"/>
      <c r="AW1738" s="32"/>
      <c r="AX1738" s="32"/>
      <c r="AY1738" s="32"/>
      <c r="AZ1738" s="32"/>
      <c r="BA1738" s="32"/>
      <c r="BB1738" s="32"/>
      <c r="BC1738" s="32"/>
      <c r="BD1738" s="32"/>
      <c r="BE1738" s="32"/>
      <c r="BF1738" s="32"/>
      <c r="BG1738" s="32"/>
      <c r="BH1738" s="32"/>
      <c r="BI1738" s="32"/>
      <c r="BJ1738" s="32"/>
      <c r="BK1738" s="32"/>
      <c r="BL1738" s="32"/>
      <c r="BM1738" s="32"/>
      <c r="BN1738" s="32"/>
      <c r="BO1738" s="32"/>
      <c r="BP1738" s="32"/>
      <c r="BQ1738" s="32"/>
      <c r="BR1738" s="32"/>
      <c r="BS1738" s="32"/>
      <c r="BT1738" s="32"/>
      <c r="BU1738" s="32"/>
      <c r="BV1738" s="32"/>
      <c r="BW1738" s="32"/>
      <c r="BX1738" s="32"/>
      <c r="BY1738" s="32"/>
      <c r="BZ1738" s="32"/>
      <c r="CA1738" s="32"/>
      <c r="CB1738" s="32"/>
      <c r="CC1738" s="32"/>
      <c r="CD1738" s="32"/>
      <c r="CE1738" s="32"/>
      <c r="CF1738" s="32"/>
      <c r="CG1738" s="32"/>
      <c r="CH1738" s="32"/>
      <c r="CI1738" s="32"/>
      <c r="CJ1738" s="32"/>
      <c r="CK1738" s="32"/>
      <c r="CL1738" s="32"/>
      <c r="CM1738" s="32"/>
      <c r="CN1738" s="32"/>
      <c r="CO1738" s="32"/>
      <c r="CP1738" s="32"/>
      <c r="CQ1738" s="32"/>
      <c r="CR1738" s="32"/>
      <c r="CS1738" s="32"/>
      <c r="CT1738" s="32"/>
      <c r="CU1738" s="32"/>
      <c r="CV1738" s="32"/>
      <c r="CW1738" s="32"/>
    </row>
    <row r="1739" spans="15:101" s="26" customFormat="1" x14ac:dyDescent="0.3">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c r="AV1739" s="32"/>
      <c r="AW1739" s="32"/>
      <c r="AX1739" s="32"/>
      <c r="AY1739" s="32"/>
      <c r="AZ1739" s="32"/>
      <c r="BA1739" s="32"/>
      <c r="BB1739" s="32"/>
      <c r="BC1739" s="32"/>
      <c r="BD1739" s="32"/>
      <c r="BE1739" s="32"/>
      <c r="BF1739" s="32"/>
      <c r="BG1739" s="32"/>
      <c r="BH1739" s="32"/>
      <c r="BI1739" s="32"/>
      <c r="BJ1739" s="32"/>
      <c r="BK1739" s="32"/>
      <c r="BL1739" s="32"/>
      <c r="BM1739" s="32"/>
      <c r="BN1739" s="32"/>
      <c r="BO1739" s="32"/>
      <c r="BP1739" s="32"/>
      <c r="BQ1739" s="32"/>
      <c r="BR1739" s="32"/>
      <c r="BS1739" s="32"/>
      <c r="BT1739" s="32"/>
      <c r="BU1739" s="32"/>
      <c r="BV1739" s="32"/>
      <c r="BW1739" s="32"/>
      <c r="BX1739" s="32"/>
      <c r="BY1739" s="32"/>
      <c r="BZ1739" s="32"/>
      <c r="CA1739" s="32"/>
      <c r="CB1739" s="32"/>
      <c r="CC1739" s="32"/>
      <c r="CD1739" s="32"/>
      <c r="CE1739" s="32"/>
      <c r="CF1739" s="32"/>
      <c r="CG1739" s="32"/>
      <c r="CH1739" s="32"/>
      <c r="CI1739" s="32"/>
      <c r="CJ1739" s="32"/>
      <c r="CK1739" s="32"/>
      <c r="CL1739" s="32"/>
      <c r="CM1739" s="32"/>
      <c r="CN1739" s="32"/>
      <c r="CO1739" s="32"/>
      <c r="CP1739" s="32"/>
      <c r="CQ1739" s="32"/>
      <c r="CR1739" s="32"/>
      <c r="CS1739" s="32"/>
      <c r="CT1739" s="32"/>
      <c r="CU1739" s="32"/>
      <c r="CV1739" s="32"/>
      <c r="CW1739" s="32"/>
    </row>
    <row r="1740" spans="15:101" s="26" customFormat="1" x14ac:dyDescent="0.3">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c r="AV1740" s="32"/>
      <c r="AW1740" s="32"/>
      <c r="AX1740" s="32"/>
      <c r="AY1740" s="32"/>
      <c r="AZ1740" s="32"/>
      <c r="BA1740" s="32"/>
      <c r="BB1740" s="32"/>
      <c r="BC1740" s="32"/>
      <c r="BD1740" s="32"/>
      <c r="BE1740" s="32"/>
      <c r="BF1740" s="32"/>
      <c r="BG1740" s="32"/>
      <c r="BH1740" s="32"/>
      <c r="BI1740" s="32"/>
      <c r="BJ1740" s="32"/>
      <c r="BK1740" s="32"/>
      <c r="BL1740" s="32"/>
      <c r="BM1740" s="32"/>
      <c r="BN1740" s="32"/>
      <c r="BO1740" s="32"/>
      <c r="BP1740" s="32"/>
      <c r="BQ1740" s="32"/>
      <c r="BR1740" s="32"/>
      <c r="BS1740" s="32"/>
      <c r="BT1740" s="32"/>
      <c r="BU1740" s="32"/>
      <c r="BV1740" s="32"/>
      <c r="BW1740" s="32"/>
      <c r="BX1740" s="32"/>
      <c r="BY1740" s="32"/>
      <c r="BZ1740" s="32"/>
      <c r="CA1740" s="32"/>
      <c r="CB1740" s="32"/>
      <c r="CC1740" s="32"/>
      <c r="CD1740" s="32"/>
      <c r="CE1740" s="32"/>
      <c r="CF1740" s="32"/>
      <c r="CG1740" s="32"/>
      <c r="CH1740" s="32"/>
      <c r="CI1740" s="32"/>
      <c r="CJ1740" s="32"/>
      <c r="CK1740" s="32"/>
      <c r="CL1740" s="32"/>
      <c r="CM1740" s="32"/>
      <c r="CN1740" s="32"/>
      <c r="CO1740" s="32"/>
      <c r="CP1740" s="32"/>
      <c r="CQ1740" s="32"/>
      <c r="CR1740" s="32"/>
      <c r="CS1740" s="32"/>
      <c r="CT1740" s="32"/>
      <c r="CU1740" s="32"/>
      <c r="CV1740" s="32"/>
      <c r="CW1740" s="32"/>
    </row>
    <row r="1741" spans="15:101" s="26" customFormat="1" x14ac:dyDescent="0.3">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c r="AV1741" s="32"/>
      <c r="AW1741" s="32"/>
      <c r="AX1741" s="32"/>
      <c r="AY1741" s="32"/>
      <c r="AZ1741" s="32"/>
      <c r="BA1741" s="32"/>
      <c r="BB1741" s="32"/>
      <c r="BC1741" s="32"/>
      <c r="BD1741" s="32"/>
      <c r="BE1741" s="32"/>
      <c r="BF1741" s="32"/>
      <c r="BG1741" s="32"/>
      <c r="BH1741" s="32"/>
      <c r="BI1741" s="32"/>
      <c r="BJ1741" s="32"/>
      <c r="BK1741" s="32"/>
      <c r="BL1741" s="32"/>
      <c r="BM1741" s="32"/>
      <c r="BN1741" s="32"/>
      <c r="BO1741" s="32"/>
      <c r="BP1741" s="32"/>
      <c r="BQ1741" s="32"/>
      <c r="BR1741" s="32"/>
      <c r="BS1741" s="32"/>
      <c r="BT1741" s="32"/>
      <c r="BU1741" s="32"/>
      <c r="BV1741" s="32"/>
      <c r="BW1741" s="32"/>
      <c r="BX1741" s="32"/>
      <c r="BY1741" s="32"/>
      <c r="BZ1741" s="32"/>
      <c r="CA1741" s="32"/>
      <c r="CB1741" s="32"/>
      <c r="CC1741" s="32"/>
      <c r="CD1741" s="32"/>
      <c r="CE1741" s="32"/>
      <c r="CF1741" s="32"/>
      <c r="CG1741" s="32"/>
      <c r="CH1741" s="32"/>
      <c r="CI1741" s="32"/>
      <c r="CJ1741" s="32"/>
      <c r="CK1741" s="32"/>
      <c r="CL1741" s="32"/>
      <c r="CM1741" s="32"/>
      <c r="CN1741" s="32"/>
      <c r="CO1741" s="32"/>
      <c r="CP1741" s="32"/>
      <c r="CQ1741" s="32"/>
      <c r="CR1741" s="32"/>
      <c r="CS1741" s="32"/>
      <c r="CT1741" s="32"/>
      <c r="CU1741" s="32"/>
      <c r="CV1741" s="32"/>
      <c r="CW1741" s="32"/>
    </row>
    <row r="1742" spans="15:101" s="26" customFormat="1" x14ac:dyDescent="0.3">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c r="AV1742" s="32"/>
      <c r="AW1742" s="32"/>
      <c r="AX1742" s="32"/>
      <c r="AY1742" s="32"/>
      <c r="AZ1742" s="32"/>
      <c r="BA1742" s="32"/>
      <c r="BB1742" s="32"/>
      <c r="BC1742" s="32"/>
      <c r="BD1742" s="32"/>
      <c r="BE1742" s="32"/>
      <c r="BF1742" s="32"/>
      <c r="BG1742" s="32"/>
      <c r="BH1742" s="32"/>
      <c r="BI1742" s="32"/>
      <c r="BJ1742" s="32"/>
      <c r="BK1742" s="32"/>
      <c r="BL1742" s="32"/>
      <c r="BM1742" s="32"/>
      <c r="BN1742" s="32"/>
      <c r="BO1742" s="32"/>
      <c r="BP1742" s="32"/>
      <c r="BQ1742" s="32"/>
      <c r="BR1742" s="32"/>
      <c r="BS1742" s="32"/>
      <c r="BT1742" s="32"/>
      <c r="BU1742" s="32"/>
      <c r="BV1742" s="32"/>
      <c r="BW1742" s="32"/>
      <c r="BX1742" s="32"/>
      <c r="BY1742" s="32"/>
      <c r="BZ1742" s="32"/>
      <c r="CA1742" s="32"/>
      <c r="CB1742" s="32"/>
      <c r="CC1742" s="32"/>
      <c r="CD1742" s="32"/>
      <c r="CE1742" s="32"/>
      <c r="CF1742" s="32"/>
      <c r="CG1742" s="32"/>
      <c r="CH1742" s="32"/>
      <c r="CI1742" s="32"/>
      <c r="CJ1742" s="32"/>
      <c r="CK1742" s="32"/>
      <c r="CL1742" s="32"/>
      <c r="CM1742" s="32"/>
      <c r="CN1742" s="32"/>
      <c r="CO1742" s="32"/>
      <c r="CP1742" s="32"/>
      <c r="CQ1742" s="32"/>
      <c r="CR1742" s="32"/>
      <c r="CS1742" s="32"/>
      <c r="CT1742" s="32"/>
      <c r="CU1742" s="32"/>
      <c r="CV1742" s="32"/>
      <c r="CW1742" s="32"/>
    </row>
    <row r="1743" spans="15:101" s="26" customFormat="1" x14ac:dyDescent="0.3">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c r="AV1743" s="32"/>
      <c r="AW1743" s="32"/>
      <c r="AX1743" s="32"/>
      <c r="AY1743" s="32"/>
      <c r="AZ1743" s="32"/>
      <c r="BA1743" s="32"/>
      <c r="BB1743" s="32"/>
      <c r="BC1743" s="32"/>
      <c r="BD1743" s="32"/>
      <c r="BE1743" s="32"/>
      <c r="BF1743" s="32"/>
      <c r="BG1743" s="32"/>
      <c r="BH1743" s="32"/>
      <c r="BI1743" s="32"/>
      <c r="BJ1743" s="32"/>
      <c r="BK1743" s="32"/>
      <c r="BL1743" s="32"/>
      <c r="BM1743" s="32"/>
      <c r="BN1743" s="32"/>
      <c r="BO1743" s="32"/>
      <c r="BP1743" s="32"/>
      <c r="BQ1743" s="32"/>
      <c r="BR1743" s="32"/>
      <c r="BS1743" s="32"/>
      <c r="BT1743" s="32"/>
      <c r="BU1743" s="32"/>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row>
    <row r="1744" spans="15:101" s="26" customFormat="1" x14ac:dyDescent="0.3">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c r="AV1744" s="32"/>
      <c r="AW1744" s="32"/>
      <c r="AX1744" s="32"/>
      <c r="AY1744" s="32"/>
      <c r="AZ1744" s="32"/>
      <c r="BA1744" s="32"/>
      <c r="BB1744" s="32"/>
      <c r="BC1744" s="32"/>
      <c r="BD1744" s="32"/>
      <c r="BE1744" s="32"/>
      <c r="BF1744" s="32"/>
      <c r="BG1744" s="32"/>
      <c r="BH1744" s="32"/>
      <c r="BI1744" s="32"/>
      <c r="BJ1744" s="32"/>
      <c r="BK1744" s="32"/>
      <c r="BL1744" s="32"/>
      <c r="BM1744" s="32"/>
      <c r="BN1744" s="32"/>
      <c r="BO1744" s="32"/>
      <c r="BP1744" s="32"/>
      <c r="BQ1744" s="32"/>
      <c r="BR1744" s="32"/>
      <c r="BS1744" s="32"/>
      <c r="BT1744" s="32"/>
      <c r="BU1744" s="32"/>
      <c r="BV1744" s="32"/>
      <c r="BW1744" s="32"/>
      <c r="BX1744" s="32"/>
      <c r="BY1744" s="32"/>
      <c r="BZ1744" s="32"/>
      <c r="CA1744" s="32"/>
      <c r="CB1744" s="32"/>
      <c r="CC1744" s="32"/>
      <c r="CD1744" s="32"/>
      <c r="CE1744" s="32"/>
      <c r="CF1744" s="32"/>
      <c r="CG1744" s="32"/>
      <c r="CH1744" s="32"/>
      <c r="CI1744" s="32"/>
      <c r="CJ1744" s="32"/>
      <c r="CK1744" s="32"/>
      <c r="CL1744" s="32"/>
      <c r="CM1744" s="32"/>
      <c r="CN1744" s="32"/>
      <c r="CO1744" s="32"/>
      <c r="CP1744" s="32"/>
      <c r="CQ1744" s="32"/>
      <c r="CR1744" s="32"/>
      <c r="CS1744" s="32"/>
      <c r="CT1744" s="32"/>
      <c r="CU1744" s="32"/>
      <c r="CV1744" s="32"/>
      <c r="CW1744" s="32"/>
    </row>
    <row r="1745" spans="15:101" s="26" customFormat="1" x14ac:dyDescent="0.3">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c r="AV1745" s="32"/>
      <c r="AW1745" s="32"/>
      <c r="AX1745" s="32"/>
      <c r="AY1745" s="32"/>
      <c r="AZ1745" s="32"/>
      <c r="BA1745" s="32"/>
      <c r="BB1745" s="32"/>
      <c r="BC1745" s="32"/>
      <c r="BD1745" s="32"/>
      <c r="BE1745" s="32"/>
      <c r="BF1745" s="32"/>
      <c r="BG1745" s="32"/>
      <c r="BH1745" s="32"/>
      <c r="BI1745" s="32"/>
      <c r="BJ1745" s="32"/>
      <c r="BK1745" s="32"/>
      <c r="BL1745" s="32"/>
      <c r="BM1745" s="32"/>
      <c r="BN1745" s="32"/>
      <c r="BO1745" s="32"/>
      <c r="BP1745" s="32"/>
      <c r="BQ1745" s="32"/>
      <c r="BR1745" s="32"/>
      <c r="BS1745" s="32"/>
      <c r="BT1745" s="32"/>
      <c r="BU1745" s="32"/>
      <c r="BV1745" s="32"/>
      <c r="BW1745" s="32"/>
      <c r="BX1745" s="32"/>
      <c r="BY1745" s="32"/>
      <c r="BZ1745" s="32"/>
      <c r="CA1745" s="32"/>
      <c r="CB1745" s="32"/>
      <c r="CC1745" s="32"/>
      <c r="CD1745" s="32"/>
      <c r="CE1745" s="32"/>
      <c r="CF1745" s="32"/>
      <c r="CG1745" s="32"/>
      <c r="CH1745" s="32"/>
      <c r="CI1745" s="32"/>
      <c r="CJ1745" s="32"/>
      <c r="CK1745" s="32"/>
      <c r="CL1745" s="32"/>
      <c r="CM1745" s="32"/>
      <c r="CN1745" s="32"/>
      <c r="CO1745" s="32"/>
      <c r="CP1745" s="32"/>
      <c r="CQ1745" s="32"/>
      <c r="CR1745" s="32"/>
      <c r="CS1745" s="32"/>
      <c r="CT1745" s="32"/>
      <c r="CU1745" s="32"/>
      <c r="CV1745" s="32"/>
      <c r="CW1745" s="32"/>
    </row>
    <row r="1746" spans="15:101" s="26" customFormat="1" x14ac:dyDescent="0.3">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c r="AV1746" s="32"/>
      <c r="AW1746" s="32"/>
      <c r="AX1746" s="32"/>
      <c r="AY1746" s="32"/>
      <c r="AZ1746" s="32"/>
      <c r="BA1746" s="32"/>
      <c r="BB1746" s="32"/>
      <c r="BC1746" s="32"/>
      <c r="BD1746" s="32"/>
      <c r="BE1746" s="32"/>
      <c r="BF1746" s="32"/>
      <c r="BG1746" s="32"/>
      <c r="BH1746" s="32"/>
      <c r="BI1746" s="32"/>
      <c r="BJ1746" s="32"/>
      <c r="BK1746" s="32"/>
      <c r="BL1746" s="32"/>
      <c r="BM1746" s="32"/>
      <c r="BN1746" s="32"/>
      <c r="BO1746" s="32"/>
      <c r="BP1746" s="32"/>
      <c r="BQ1746" s="32"/>
      <c r="BR1746" s="32"/>
      <c r="BS1746" s="32"/>
      <c r="BT1746" s="32"/>
      <c r="BU1746" s="32"/>
      <c r="BV1746" s="32"/>
      <c r="BW1746" s="32"/>
      <c r="BX1746" s="32"/>
      <c r="BY1746" s="32"/>
      <c r="BZ1746" s="32"/>
      <c r="CA1746" s="32"/>
      <c r="CB1746" s="32"/>
      <c r="CC1746" s="32"/>
      <c r="CD1746" s="32"/>
      <c r="CE1746" s="32"/>
      <c r="CF1746" s="32"/>
      <c r="CG1746" s="32"/>
      <c r="CH1746" s="32"/>
      <c r="CI1746" s="32"/>
      <c r="CJ1746" s="32"/>
      <c r="CK1746" s="32"/>
      <c r="CL1746" s="32"/>
      <c r="CM1746" s="32"/>
      <c r="CN1746" s="32"/>
      <c r="CO1746" s="32"/>
      <c r="CP1746" s="32"/>
      <c r="CQ1746" s="32"/>
      <c r="CR1746" s="32"/>
      <c r="CS1746" s="32"/>
      <c r="CT1746" s="32"/>
      <c r="CU1746" s="32"/>
      <c r="CV1746" s="32"/>
      <c r="CW1746" s="32"/>
    </row>
    <row r="1747" spans="15:101" s="26" customFormat="1" x14ac:dyDescent="0.3">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c r="AV1747" s="32"/>
      <c r="AW1747" s="32"/>
      <c r="AX1747" s="32"/>
      <c r="AY1747" s="32"/>
      <c r="AZ1747" s="32"/>
      <c r="BA1747" s="32"/>
      <c r="BB1747" s="32"/>
      <c r="BC1747" s="32"/>
      <c r="BD1747" s="32"/>
      <c r="BE1747" s="32"/>
      <c r="BF1747" s="32"/>
      <c r="BG1747" s="32"/>
      <c r="BH1747" s="32"/>
      <c r="BI1747" s="32"/>
      <c r="BJ1747" s="32"/>
      <c r="BK1747" s="32"/>
      <c r="BL1747" s="32"/>
      <c r="BM1747" s="32"/>
      <c r="BN1747" s="32"/>
      <c r="BO1747" s="32"/>
      <c r="BP1747" s="32"/>
      <c r="BQ1747" s="32"/>
      <c r="BR1747" s="32"/>
      <c r="BS1747" s="32"/>
      <c r="BT1747" s="32"/>
      <c r="BU1747" s="32"/>
      <c r="BV1747" s="32"/>
      <c r="BW1747" s="32"/>
      <c r="BX1747" s="32"/>
      <c r="BY1747" s="32"/>
      <c r="BZ1747" s="32"/>
      <c r="CA1747" s="32"/>
      <c r="CB1747" s="32"/>
      <c r="CC1747" s="32"/>
      <c r="CD1747" s="32"/>
      <c r="CE1747" s="32"/>
      <c r="CF1747" s="32"/>
      <c r="CG1747" s="32"/>
      <c r="CH1747" s="32"/>
      <c r="CI1747" s="32"/>
      <c r="CJ1747" s="32"/>
      <c r="CK1747" s="32"/>
      <c r="CL1747" s="32"/>
      <c r="CM1747" s="32"/>
      <c r="CN1747" s="32"/>
      <c r="CO1747" s="32"/>
      <c r="CP1747" s="32"/>
      <c r="CQ1747" s="32"/>
      <c r="CR1747" s="32"/>
      <c r="CS1747" s="32"/>
      <c r="CT1747" s="32"/>
      <c r="CU1747" s="32"/>
      <c r="CV1747" s="32"/>
      <c r="CW1747" s="32"/>
    </row>
    <row r="1748" spans="15:101" s="26" customFormat="1" x14ac:dyDescent="0.3">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c r="AV1748" s="32"/>
      <c r="AW1748" s="32"/>
      <c r="AX1748" s="32"/>
      <c r="AY1748" s="32"/>
      <c r="AZ1748" s="32"/>
      <c r="BA1748" s="32"/>
      <c r="BB1748" s="32"/>
      <c r="BC1748" s="32"/>
      <c r="BD1748" s="32"/>
      <c r="BE1748" s="32"/>
      <c r="BF1748" s="32"/>
      <c r="BG1748" s="32"/>
      <c r="BH1748" s="32"/>
      <c r="BI1748" s="32"/>
      <c r="BJ1748" s="32"/>
      <c r="BK1748" s="32"/>
      <c r="BL1748" s="32"/>
      <c r="BM1748" s="32"/>
      <c r="BN1748" s="32"/>
      <c r="BO1748" s="32"/>
      <c r="BP1748" s="32"/>
      <c r="BQ1748" s="32"/>
      <c r="BR1748" s="32"/>
      <c r="BS1748" s="32"/>
      <c r="BT1748" s="32"/>
      <c r="BU1748" s="32"/>
      <c r="BV1748" s="32"/>
      <c r="BW1748" s="32"/>
      <c r="BX1748" s="32"/>
      <c r="BY1748" s="32"/>
      <c r="BZ1748" s="32"/>
      <c r="CA1748" s="32"/>
      <c r="CB1748" s="32"/>
      <c r="CC1748" s="32"/>
      <c r="CD1748" s="32"/>
      <c r="CE1748" s="32"/>
      <c r="CF1748" s="32"/>
      <c r="CG1748" s="32"/>
      <c r="CH1748" s="32"/>
      <c r="CI1748" s="32"/>
      <c r="CJ1748" s="32"/>
      <c r="CK1748" s="32"/>
      <c r="CL1748" s="32"/>
      <c r="CM1748" s="32"/>
      <c r="CN1748" s="32"/>
      <c r="CO1748" s="32"/>
      <c r="CP1748" s="32"/>
      <c r="CQ1748" s="32"/>
      <c r="CR1748" s="32"/>
      <c r="CS1748" s="32"/>
      <c r="CT1748" s="32"/>
      <c r="CU1748" s="32"/>
      <c r="CV1748" s="32"/>
      <c r="CW1748" s="32"/>
    </row>
    <row r="1749" spans="15:101" s="26" customFormat="1" x14ac:dyDescent="0.3">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c r="AV1749" s="32"/>
      <c r="AW1749" s="32"/>
      <c r="AX1749" s="32"/>
      <c r="AY1749" s="32"/>
      <c r="AZ1749" s="32"/>
      <c r="BA1749" s="32"/>
      <c r="BB1749" s="32"/>
      <c r="BC1749" s="32"/>
      <c r="BD1749" s="32"/>
      <c r="BE1749" s="32"/>
      <c r="BF1749" s="32"/>
      <c r="BG1749" s="32"/>
      <c r="BH1749" s="32"/>
      <c r="BI1749" s="32"/>
      <c r="BJ1749" s="32"/>
      <c r="BK1749" s="32"/>
      <c r="BL1749" s="32"/>
      <c r="BM1749" s="32"/>
      <c r="BN1749" s="32"/>
      <c r="BO1749" s="32"/>
      <c r="BP1749" s="32"/>
      <c r="BQ1749" s="32"/>
      <c r="BR1749" s="32"/>
      <c r="BS1749" s="32"/>
      <c r="BT1749" s="32"/>
      <c r="BU1749" s="32"/>
      <c r="BV1749" s="32"/>
      <c r="BW1749" s="32"/>
      <c r="BX1749" s="32"/>
      <c r="BY1749" s="32"/>
      <c r="BZ1749" s="32"/>
      <c r="CA1749" s="32"/>
      <c r="CB1749" s="32"/>
      <c r="CC1749" s="32"/>
      <c r="CD1749" s="32"/>
      <c r="CE1749" s="32"/>
      <c r="CF1749" s="32"/>
      <c r="CG1749" s="32"/>
      <c r="CH1749" s="32"/>
      <c r="CI1749" s="32"/>
      <c r="CJ1749" s="32"/>
      <c r="CK1749" s="32"/>
      <c r="CL1749" s="32"/>
      <c r="CM1749" s="32"/>
      <c r="CN1749" s="32"/>
      <c r="CO1749" s="32"/>
      <c r="CP1749" s="32"/>
      <c r="CQ1749" s="32"/>
      <c r="CR1749" s="32"/>
      <c r="CS1749" s="32"/>
      <c r="CT1749" s="32"/>
      <c r="CU1749" s="32"/>
      <c r="CV1749" s="32"/>
      <c r="CW1749" s="32"/>
    </row>
    <row r="1750" spans="15:101" s="26" customFormat="1" x14ac:dyDescent="0.3">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c r="AV1750" s="32"/>
      <c r="AW1750" s="32"/>
      <c r="AX1750" s="32"/>
      <c r="AY1750" s="32"/>
      <c r="AZ1750" s="32"/>
      <c r="BA1750" s="32"/>
      <c r="BB1750" s="32"/>
      <c r="BC1750" s="32"/>
      <c r="BD1750" s="32"/>
      <c r="BE1750" s="32"/>
      <c r="BF1750" s="32"/>
      <c r="BG1750" s="32"/>
      <c r="BH1750" s="32"/>
      <c r="BI1750" s="32"/>
      <c r="BJ1750" s="32"/>
      <c r="BK1750" s="32"/>
      <c r="BL1750" s="32"/>
      <c r="BM1750" s="32"/>
      <c r="BN1750" s="32"/>
      <c r="BO1750" s="32"/>
      <c r="BP1750" s="32"/>
      <c r="BQ1750" s="32"/>
      <c r="BR1750" s="32"/>
      <c r="BS1750" s="32"/>
      <c r="BT1750" s="32"/>
      <c r="BU1750" s="32"/>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row>
    <row r="1751" spans="15:101" s="26" customFormat="1" x14ac:dyDescent="0.3">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c r="AV1751" s="32"/>
      <c r="AW1751" s="32"/>
      <c r="AX1751" s="32"/>
      <c r="AY1751" s="32"/>
      <c r="AZ1751" s="32"/>
      <c r="BA1751" s="32"/>
      <c r="BB1751" s="32"/>
      <c r="BC1751" s="32"/>
      <c r="BD1751" s="32"/>
      <c r="BE1751" s="32"/>
      <c r="BF1751" s="32"/>
      <c r="BG1751" s="32"/>
      <c r="BH1751" s="32"/>
      <c r="BI1751" s="32"/>
      <c r="BJ1751" s="32"/>
      <c r="BK1751" s="32"/>
      <c r="BL1751" s="32"/>
      <c r="BM1751" s="32"/>
      <c r="BN1751" s="32"/>
      <c r="BO1751" s="32"/>
      <c r="BP1751" s="32"/>
      <c r="BQ1751" s="32"/>
      <c r="BR1751" s="32"/>
      <c r="BS1751" s="32"/>
      <c r="BT1751" s="32"/>
      <c r="BU1751" s="32"/>
      <c r="BV1751" s="32"/>
      <c r="BW1751" s="32"/>
      <c r="BX1751" s="32"/>
      <c r="BY1751" s="32"/>
      <c r="BZ1751" s="32"/>
      <c r="CA1751" s="32"/>
      <c r="CB1751" s="32"/>
      <c r="CC1751" s="32"/>
      <c r="CD1751" s="32"/>
      <c r="CE1751" s="32"/>
      <c r="CF1751" s="32"/>
      <c r="CG1751" s="32"/>
      <c r="CH1751" s="32"/>
      <c r="CI1751" s="32"/>
      <c r="CJ1751" s="32"/>
      <c r="CK1751" s="32"/>
      <c r="CL1751" s="32"/>
      <c r="CM1751" s="32"/>
      <c r="CN1751" s="32"/>
      <c r="CO1751" s="32"/>
      <c r="CP1751" s="32"/>
      <c r="CQ1751" s="32"/>
      <c r="CR1751" s="32"/>
      <c r="CS1751" s="32"/>
      <c r="CT1751" s="32"/>
      <c r="CU1751" s="32"/>
      <c r="CV1751" s="32"/>
      <c r="CW1751" s="32"/>
    </row>
    <row r="1752" spans="15:101" s="26" customFormat="1" x14ac:dyDescent="0.3">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c r="AV1752" s="32"/>
      <c r="AW1752" s="32"/>
      <c r="AX1752" s="32"/>
      <c r="AY1752" s="32"/>
      <c r="AZ1752" s="32"/>
      <c r="BA1752" s="32"/>
      <c r="BB1752" s="32"/>
      <c r="BC1752" s="32"/>
      <c r="BD1752" s="32"/>
      <c r="BE1752" s="32"/>
      <c r="BF1752" s="32"/>
      <c r="BG1752" s="32"/>
      <c r="BH1752" s="32"/>
      <c r="BI1752" s="32"/>
      <c r="BJ1752" s="32"/>
      <c r="BK1752" s="32"/>
      <c r="BL1752" s="32"/>
      <c r="BM1752" s="32"/>
      <c r="BN1752" s="32"/>
      <c r="BO1752" s="32"/>
      <c r="BP1752" s="32"/>
      <c r="BQ1752" s="32"/>
      <c r="BR1752" s="32"/>
      <c r="BS1752" s="32"/>
      <c r="BT1752" s="32"/>
      <c r="BU1752" s="32"/>
      <c r="BV1752" s="32"/>
      <c r="BW1752" s="32"/>
      <c r="BX1752" s="32"/>
      <c r="BY1752" s="32"/>
      <c r="BZ1752" s="32"/>
      <c r="CA1752" s="32"/>
      <c r="CB1752" s="32"/>
      <c r="CC1752" s="32"/>
      <c r="CD1752" s="32"/>
      <c r="CE1752" s="32"/>
      <c r="CF1752" s="32"/>
      <c r="CG1752" s="32"/>
      <c r="CH1752" s="32"/>
      <c r="CI1752" s="32"/>
      <c r="CJ1752" s="32"/>
      <c r="CK1752" s="32"/>
      <c r="CL1752" s="32"/>
      <c r="CM1752" s="32"/>
      <c r="CN1752" s="32"/>
      <c r="CO1752" s="32"/>
      <c r="CP1752" s="32"/>
      <c r="CQ1752" s="32"/>
      <c r="CR1752" s="32"/>
      <c r="CS1752" s="32"/>
      <c r="CT1752" s="32"/>
      <c r="CU1752" s="32"/>
      <c r="CV1752" s="32"/>
      <c r="CW1752" s="32"/>
    </row>
    <row r="1753" spans="15:101" s="26" customFormat="1" x14ac:dyDescent="0.3">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c r="AV1753" s="32"/>
      <c r="AW1753" s="32"/>
      <c r="AX1753" s="32"/>
      <c r="AY1753" s="32"/>
      <c r="AZ1753" s="32"/>
      <c r="BA1753" s="32"/>
      <c r="BB1753" s="32"/>
      <c r="BC1753" s="32"/>
      <c r="BD1753" s="32"/>
      <c r="BE1753" s="32"/>
      <c r="BF1753" s="32"/>
      <c r="BG1753" s="32"/>
      <c r="BH1753" s="32"/>
      <c r="BI1753" s="32"/>
      <c r="BJ1753" s="32"/>
      <c r="BK1753" s="32"/>
      <c r="BL1753" s="32"/>
      <c r="BM1753" s="32"/>
      <c r="BN1753" s="32"/>
      <c r="BO1753" s="32"/>
      <c r="BP1753" s="32"/>
      <c r="BQ1753" s="32"/>
      <c r="BR1753" s="32"/>
      <c r="BS1753" s="32"/>
      <c r="BT1753" s="32"/>
      <c r="BU1753" s="32"/>
      <c r="BV1753" s="32"/>
      <c r="BW1753" s="32"/>
      <c r="BX1753" s="32"/>
      <c r="BY1753" s="32"/>
      <c r="BZ1753" s="32"/>
      <c r="CA1753" s="32"/>
      <c r="CB1753" s="32"/>
      <c r="CC1753" s="32"/>
      <c r="CD1753" s="32"/>
      <c r="CE1753" s="32"/>
      <c r="CF1753" s="32"/>
      <c r="CG1753" s="32"/>
      <c r="CH1753" s="32"/>
      <c r="CI1753" s="32"/>
      <c r="CJ1753" s="32"/>
      <c r="CK1753" s="32"/>
      <c r="CL1753" s="32"/>
      <c r="CM1753" s="32"/>
      <c r="CN1753" s="32"/>
      <c r="CO1753" s="32"/>
      <c r="CP1753" s="32"/>
      <c r="CQ1753" s="32"/>
      <c r="CR1753" s="32"/>
      <c r="CS1753" s="32"/>
      <c r="CT1753" s="32"/>
      <c r="CU1753" s="32"/>
      <c r="CV1753" s="32"/>
      <c r="CW1753" s="32"/>
    </row>
    <row r="1754" spans="15:101" s="26" customFormat="1" x14ac:dyDescent="0.3">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c r="AV1754" s="32"/>
      <c r="AW1754" s="32"/>
      <c r="AX1754" s="32"/>
      <c r="AY1754" s="32"/>
      <c r="AZ1754" s="32"/>
      <c r="BA1754" s="32"/>
      <c r="BB1754" s="32"/>
      <c r="BC1754" s="32"/>
      <c r="BD1754" s="32"/>
      <c r="BE1754" s="32"/>
      <c r="BF1754" s="32"/>
      <c r="BG1754" s="32"/>
      <c r="BH1754" s="32"/>
      <c r="BI1754" s="32"/>
      <c r="BJ1754" s="32"/>
      <c r="BK1754" s="32"/>
      <c r="BL1754" s="32"/>
      <c r="BM1754" s="32"/>
      <c r="BN1754" s="32"/>
      <c r="BO1754" s="32"/>
      <c r="BP1754" s="32"/>
      <c r="BQ1754" s="32"/>
      <c r="BR1754" s="32"/>
      <c r="BS1754" s="32"/>
      <c r="BT1754" s="32"/>
      <c r="BU1754" s="32"/>
      <c r="BV1754" s="32"/>
      <c r="BW1754" s="32"/>
      <c r="BX1754" s="32"/>
      <c r="BY1754" s="32"/>
      <c r="BZ1754" s="32"/>
      <c r="CA1754" s="32"/>
      <c r="CB1754" s="32"/>
      <c r="CC1754" s="32"/>
      <c r="CD1754" s="32"/>
      <c r="CE1754" s="32"/>
      <c r="CF1754" s="32"/>
      <c r="CG1754" s="32"/>
      <c r="CH1754" s="32"/>
      <c r="CI1754" s="32"/>
      <c r="CJ1754" s="32"/>
      <c r="CK1754" s="32"/>
      <c r="CL1754" s="32"/>
      <c r="CM1754" s="32"/>
      <c r="CN1754" s="32"/>
      <c r="CO1754" s="32"/>
      <c r="CP1754" s="32"/>
      <c r="CQ1754" s="32"/>
      <c r="CR1754" s="32"/>
      <c r="CS1754" s="32"/>
      <c r="CT1754" s="32"/>
      <c r="CU1754" s="32"/>
      <c r="CV1754" s="32"/>
      <c r="CW1754" s="32"/>
    </row>
    <row r="1755" spans="15:101" s="26" customFormat="1" x14ac:dyDescent="0.3">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c r="AV1755" s="32"/>
      <c r="AW1755" s="32"/>
      <c r="AX1755" s="32"/>
      <c r="AY1755" s="32"/>
      <c r="AZ1755" s="32"/>
      <c r="BA1755" s="32"/>
      <c r="BB1755" s="32"/>
      <c r="BC1755" s="32"/>
      <c r="BD1755" s="32"/>
      <c r="BE1755" s="32"/>
      <c r="BF1755" s="32"/>
      <c r="BG1755" s="32"/>
      <c r="BH1755" s="32"/>
      <c r="BI1755" s="32"/>
      <c r="BJ1755" s="32"/>
      <c r="BK1755" s="32"/>
      <c r="BL1755" s="32"/>
      <c r="BM1755" s="32"/>
      <c r="BN1755" s="32"/>
      <c r="BO1755" s="32"/>
      <c r="BP1755" s="32"/>
      <c r="BQ1755" s="32"/>
      <c r="BR1755" s="32"/>
      <c r="BS1755" s="32"/>
      <c r="BT1755" s="32"/>
      <c r="BU1755" s="32"/>
      <c r="BV1755" s="32"/>
      <c r="BW1755" s="32"/>
      <c r="BX1755" s="32"/>
      <c r="BY1755" s="32"/>
      <c r="BZ1755" s="32"/>
      <c r="CA1755" s="32"/>
      <c r="CB1755" s="32"/>
      <c r="CC1755" s="32"/>
      <c r="CD1755" s="32"/>
      <c r="CE1755" s="32"/>
      <c r="CF1755" s="32"/>
      <c r="CG1755" s="32"/>
      <c r="CH1755" s="32"/>
      <c r="CI1755" s="32"/>
      <c r="CJ1755" s="32"/>
      <c r="CK1755" s="32"/>
      <c r="CL1755" s="32"/>
      <c r="CM1755" s="32"/>
      <c r="CN1755" s="32"/>
      <c r="CO1755" s="32"/>
      <c r="CP1755" s="32"/>
      <c r="CQ1755" s="32"/>
      <c r="CR1755" s="32"/>
      <c r="CS1755" s="32"/>
      <c r="CT1755" s="32"/>
      <c r="CU1755" s="32"/>
      <c r="CV1755" s="32"/>
      <c r="CW1755" s="32"/>
    </row>
    <row r="1756" spans="15:101" s="26" customFormat="1" x14ac:dyDescent="0.3">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c r="AV1756" s="32"/>
      <c r="AW1756" s="32"/>
      <c r="AX1756" s="32"/>
      <c r="AY1756" s="32"/>
      <c r="AZ1756" s="32"/>
      <c r="BA1756" s="32"/>
      <c r="BB1756" s="32"/>
      <c r="BC1756" s="32"/>
      <c r="BD1756" s="32"/>
      <c r="BE1756" s="32"/>
      <c r="BF1756" s="32"/>
      <c r="BG1756" s="32"/>
      <c r="BH1756" s="32"/>
      <c r="BI1756" s="32"/>
      <c r="BJ1756" s="32"/>
      <c r="BK1756" s="32"/>
      <c r="BL1756" s="32"/>
      <c r="BM1756" s="32"/>
      <c r="BN1756" s="32"/>
      <c r="BO1756" s="32"/>
      <c r="BP1756" s="32"/>
      <c r="BQ1756" s="32"/>
      <c r="BR1756" s="32"/>
      <c r="BS1756" s="32"/>
      <c r="BT1756" s="32"/>
      <c r="BU1756" s="32"/>
      <c r="BV1756" s="32"/>
      <c r="BW1756" s="32"/>
      <c r="BX1756" s="32"/>
      <c r="BY1756" s="32"/>
      <c r="BZ1756" s="32"/>
      <c r="CA1756" s="32"/>
      <c r="CB1756" s="32"/>
      <c r="CC1756" s="32"/>
      <c r="CD1756" s="32"/>
      <c r="CE1756" s="32"/>
      <c r="CF1756" s="32"/>
      <c r="CG1756" s="32"/>
      <c r="CH1756" s="32"/>
      <c r="CI1756" s="32"/>
      <c r="CJ1756" s="32"/>
      <c r="CK1756" s="32"/>
      <c r="CL1756" s="32"/>
      <c r="CM1756" s="32"/>
      <c r="CN1756" s="32"/>
      <c r="CO1756" s="32"/>
      <c r="CP1756" s="32"/>
      <c r="CQ1756" s="32"/>
      <c r="CR1756" s="32"/>
      <c r="CS1756" s="32"/>
      <c r="CT1756" s="32"/>
      <c r="CU1756" s="32"/>
      <c r="CV1756" s="32"/>
      <c r="CW1756" s="32"/>
    </row>
    <row r="1757" spans="15:101" s="26" customFormat="1" x14ac:dyDescent="0.3">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2"/>
      <c r="AY1757" s="32"/>
      <c r="AZ1757" s="32"/>
      <c r="BA1757" s="32"/>
      <c r="BB1757" s="32"/>
      <c r="BC1757" s="32"/>
      <c r="BD1757" s="32"/>
      <c r="BE1757" s="32"/>
      <c r="BF1757" s="32"/>
      <c r="BG1757" s="32"/>
      <c r="BH1757" s="32"/>
      <c r="BI1757" s="32"/>
      <c r="BJ1757" s="32"/>
      <c r="BK1757" s="32"/>
      <c r="BL1757" s="32"/>
      <c r="BM1757" s="32"/>
      <c r="BN1757" s="32"/>
      <c r="BO1757" s="32"/>
      <c r="BP1757" s="32"/>
      <c r="BQ1757" s="32"/>
      <c r="BR1757" s="32"/>
      <c r="BS1757" s="32"/>
      <c r="BT1757" s="32"/>
      <c r="BU1757" s="32"/>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row>
    <row r="1758" spans="15:101" s="26" customFormat="1" x14ac:dyDescent="0.3">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c r="AV1758" s="32"/>
      <c r="AW1758" s="32"/>
      <c r="AX1758" s="32"/>
      <c r="AY1758" s="32"/>
      <c r="AZ1758" s="32"/>
      <c r="BA1758" s="32"/>
      <c r="BB1758" s="32"/>
      <c r="BC1758" s="32"/>
      <c r="BD1758" s="32"/>
      <c r="BE1758" s="32"/>
      <c r="BF1758" s="32"/>
      <c r="BG1758" s="32"/>
      <c r="BH1758" s="32"/>
      <c r="BI1758" s="32"/>
      <c r="BJ1758" s="32"/>
      <c r="BK1758" s="32"/>
      <c r="BL1758" s="32"/>
      <c r="BM1758" s="32"/>
      <c r="BN1758" s="32"/>
      <c r="BO1758" s="32"/>
      <c r="BP1758" s="32"/>
      <c r="BQ1758" s="32"/>
      <c r="BR1758" s="32"/>
      <c r="BS1758" s="32"/>
      <c r="BT1758" s="32"/>
      <c r="BU1758" s="32"/>
      <c r="BV1758" s="32"/>
      <c r="BW1758" s="32"/>
      <c r="BX1758" s="32"/>
      <c r="BY1758" s="32"/>
      <c r="BZ1758" s="32"/>
      <c r="CA1758" s="32"/>
      <c r="CB1758" s="32"/>
      <c r="CC1758" s="32"/>
      <c r="CD1758" s="32"/>
      <c r="CE1758" s="32"/>
      <c r="CF1758" s="32"/>
      <c r="CG1758" s="32"/>
      <c r="CH1758" s="32"/>
      <c r="CI1758" s="32"/>
      <c r="CJ1758" s="32"/>
      <c r="CK1758" s="32"/>
      <c r="CL1758" s="32"/>
      <c r="CM1758" s="32"/>
      <c r="CN1758" s="32"/>
      <c r="CO1758" s="32"/>
      <c r="CP1758" s="32"/>
      <c r="CQ1758" s="32"/>
      <c r="CR1758" s="32"/>
      <c r="CS1758" s="32"/>
      <c r="CT1758" s="32"/>
      <c r="CU1758" s="32"/>
      <c r="CV1758" s="32"/>
      <c r="CW1758" s="32"/>
    </row>
    <row r="1759" spans="15:101" s="26" customFormat="1" x14ac:dyDescent="0.3">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c r="AV1759" s="32"/>
      <c r="AW1759" s="32"/>
      <c r="AX1759" s="32"/>
      <c r="AY1759" s="32"/>
      <c r="AZ1759" s="32"/>
      <c r="BA1759" s="32"/>
      <c r="BB1759" s="32"/>
      <c r="BC1759" s="32"/>
      <c r="BD1759" s="32"/>
      <c r="BE1759" s="32"/>
      <c r="BF1759" s="32"/>
      <c r="BG1759" s="32"/>
      <c r="BH1759" s="32"/>
      <c r="BI1759" s="32"/>
      <c r="BJ1759" s="32"/>
      <c r="BK1759" s="32"/>
      <c r="BL1759" s="32"/>
      <c r="BM1759" s="32"/>
      <c r="BN1759" s="32"/>
      <c r="BO1759" s="32"/>
      <c r="BP1759" s="32"/>
      <c r="BQ1759" s="32"/>
      <c r="BR1759" s="32"/>
      <c r="BS1759" s="32"/>
      <c r="BT1759" s="32"/>
      <c r="BU1759" s="32"/>
      <c r="BV1759" s="32"/>
      <c r="BW1759" s="32"/>
      <c r="BX1759" s="32"/>
      <c r="BY1759" s="32"/>
      <c r="BZ1759" s="32"/>
      <c r="CA1759" s="32"/>
      <c r="CB1759" s="32"/>
      <c r="CC1759" s="32"/>
      <c r="CD1759" s="32"/>
      <c r="CE1759" s="32"/>
      <c r="CF1759" s="32"/>
      <c r="CG1759" s="32"/>
      <c r="CH1759" s="32"/>
      <c r="CI1759" s="32"/>
      <c r="CJ1759" s="32"/>
      <c r="CK1759" s="32"/>
      <c r="CL1759" s="32"/>
      <c r="CM1759" s="32"/>
      <c r="CN1759" s="32"/>
      <c r="CO1759" s="32"/>
      <c r="CP1759" s="32"/>
      <c r="CQ1759" s="32"/>
      <c r="CR1759" s="32"/>
      <c r="CS1759" s="32"/>
      <c r="CT1759" s="32"/>
      <c r="CU1759" s="32"/>
      <c r="CV1759" s="32"/>
      <c r="CW1759" s="32"/>
    </row>
    <row r="1760" spans="15:101" s="26" customFormat="1" x14ac:dyDescent="0.3">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c r="AV1760" s="32"/>
      <c r="AW1760" s="32"/>
      <c r="AX1760" s="32"/>
      <c r="AY1760" s="32"/>
      <c r="AZ1760" s="32"/>
      <c r="BA1760" s="32"/>
      <c r="BB1760" s="32"/>
      <c r="BC1760" s="32"/>
      <c r="BD1760" s="32"/>
      <c r="BE1760" s="32"/>
      <c r="BF1760" s="32"/>
      <c r="BG1760" s="32"/>
      <c r="BH1760" s="32"/>
      <c r="BI1760" s="32"/>
      <c r="BJ1760" s="32"/>
      <c r="BK1760" s="32"/>
      <c r="BL1760" s="32"/>
      <c r="BM1760" s="32"/>
      <c r="BN1760" s="32"/>
      <c r="BO1760" s="32"/>
      <c r="BP1760" s="32"/>
      <c r="BQ1760" s="32"/>
      <c r="BR1760" s="32"/>
      <c r="BS1760" s="32"/>
      <c r="BT1760" s="32"/>
      <c r="BU1760" s="32"/>
      <c r="BV1760" s="32"/>
      <c r="BW1760" s="32"/>
      <c r="BX1760" s="32"/>
      <c r="BY1760" s="32"/>
      <c r="BZ1760" s="32"/>
      <c r="CA1760" s="32"/>
      <c r="CB1760" s="32"/>
      <c r="CC1760" s="32"/>
      <c r="CD1760" s="32"/>
      <c r="CE1760" s="32"/>
      <c r="CF1760" s="32"/>
      <c r="CG1760" s="32"/>
      <c r="CH1760" s="32"/>
      <c r="CI1760" s="32"/>
      <c r="CJ1760" s="32"/>
      <c r="CK1760" s="32"/>
      <c r="CL1760" s="32"/>
      <c r="CM1760" s="32"/>
      <c r="CN1760" s="32"/>
      <c r="CO1760" s="32"/>
      <c r="CP1760" s="32"/>
      <c r="CQ1760" s="32"/>
      <c r="CR1760" s="32"/>
      <c r="CS1760" s="32"/>
      <c r="CT1760" s="32"/>
      <c r="CU1760" s="32"/>
      <c r="CV1760" s="32"/>
      <c r="CW1760" s="32"/>
    </row>
    <row r="1761" spans="15:101" s="26" customFormat="1" x14ac:dyDescent="0.3">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c r="AV1761" s="32"/>
      <c r="AW1761" s="32"/>
      <c r="AX1761" s="32"/>
      <c r="AY1761" s="32"/>
      <c r="AZ1761" s="32"/>
      <c r="BA1761" s="32"/>
      <c r="BB1761" s="32"/>
      <c r="BC1761" s="32"/>
      <c r="BD1761" s="32"/>
      <c r="BE1761" s="32"/>
      <c r="BF1761" s="32"/>
      <c r="BG1761" s="32"/>
      <c r="BH1761" s="32"/>
      <c r="BI1761" s="32"/>
      <c r="BJ1761" s="32"/>
      <c r="BK1761" s="32"/>
      <c r="BL1761" s="32"/>
      <c r="BM1761" s="32"/>
      <c r="BN1761" s="32"/>
      <c r="BO1761" s="32"/>
      <c r="BP1761" s="32"/>
      <c r="BQ1761" s="32"/>
      <c r="BR1761" s="32"/>
      <c r="BS1761" s="32"/>
      <c r="BT1761" s="32"/>
      <c r="BU1761" s="32"/>
      <c r="BV1761" s="32"/>
      <c r="BW1761" s="32"/>
      <c r="BX1761" s="32"/>
      <c r="BY1761" s="32"/>
      <c r="BZ1761" s="32"/>
      <c r="CA1761" s="32"/>
      <c r="CB1761" s="32"/>
      <c r="CC1761" s="32"/>
      <c r="CD1761" s="32"/>
      <c r="CE1761" s="32"/>
      <c r="CF1761" s="32"/>
      <c r="CG1761" s="32"/>
      <c r="CH1761" s="32"/>
      <c r="CI1761" s="32"/>
      <c r="CJ1761" s="32"/>
      <c r="CK1761" s="32"/>
      <c r="CL1761" s="32"/>
      <c r="CM1761" s="32"/>
      <c r="CN1761" s="32"/>
      <c r="CO1761" s="32"/>
      <c r="CP1761" s="32"/>
      <c r="CQ1761" s="32"/>
      <c r="CR1761" s="32"/>
      <c r="CS1761" s="32"/>
      <c r="CT1761" s="32"/>
      <c r="CU1761" s="32"/>
      <c r="CV1761" s="32"/>
      <c r="CW1761" s="32"/>
    </row>
    <row r="1762" spans="15:101" s="26" customFormat="1" x14ac:dyDescent="0.3">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c r="AV1762" s="32"/>
      <c r="AW1762" s="32"/>
      <c r="AX1762" s="32"/>
      <c r="AY1762" s="32"/>
      <c r="AZ1762" s="32"/>
      <c r="BA1762" s="32"/>
      <c r="BB1762" s="32"/>
      <c r="BC1762" s="32"/>
      <c r="BD1762" s="32"/>
      <c r="BE1762" s="32"/>
      <c r="BF1762" s="32"/>
      <c r="BG1762" s="32"/>
      <c r="BH1762" s="32"/>
      <c r="BI1762" s="32"/>
      <c r="BJ1762" s="32"/>
      <c r="BK1762" s="32"/>
      <c r="BL1762" s="32"/>
      <c r="BM1762" s="32"/>
      <c r="BN1762" s="32"/>
      <c r="BO1762" s="32"/>
      <c r="BP1762" s="32"/>
      <c r="BQ1762" s="32"/>
      <c r="BR1762" s="32"/>
      <c r="BS1762" s="32"/>
      <c r="BT1762" s="32"/>
      <c r="BU1762" s="32"/>
      <c r="BV1762" s="32"/>
      <c r="BW1762" s="32"/>
      <c r="BX1762" s="32"/>
      <c r="BY1762" s="32"/>
      <c r="BZ1762" s="32"/>
      <c r="CA1762" s="32"/>
      <c r="CB1762" s="32"/>
      <c r="CC1762" s="32"/>
      <c r="CD1762" s="32"/>
      <c r="CE1762" s="32"/>
      <c r="CF1762" s="32"/>
      <c r="CG1762" s="32"/>
      <c r="CH1762" s="32"/>
      <c r="CI1762" s="32"/>
      <c r="CJ1762" s="32"/>
      <c r="CK1762" s="32"/>
      <c r="CL1762" s="32"/>
      <c r="CM1762" s="32"/>
      <c r="CN1762" s="32"/>
      <c r="CO1762" s="32"/>
      <c r="CP1762" s="32"/>
      <c r="CQ1762" s="32"/>
      <c r="CR1762" s="32"/>
      <c r="CS1762" s="32"/>
      <c r="CT1762" s="32"/>
      <c r="CU1762" s="32"/>
      <c r="CV1762" s="32"/>
      <c r="CW1762" s="32"/>
    </row>
    <row r="1763" spans="15:101" s="26" customFormat="1" x14ac:dyDescent="0.3">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c r="AJ1763" s="32"/>
      <c r="AK1763" s="32"/>
      <c r="AL1763" s="32"/>
      <c r="AM1763" s="32"/>
      <c r="AN1763" s="32"/>
      <c r="AO1763" s="32"/>
      <c r="AP1763" s="32"/>
      <c r="AQ1763" s="32"/>
      <c r="AR1763" s="32"/>
      <c r="AS1763" s="32"/>
      <c r="AT1763" s="32"/>
      <c r="AU1763" s="32"/>
      <c r="AV1763" s="32"/>
      <c r="AW1763" s="32"/>
      <c r="AX1763" s="32"/>
      <c r="AY1763" s="32"/>
      <c r="AZ1763" s="32"/>
      <c r="BA1763" s="32"/>
      <c r="BB1763" s="32"/>
      <c r="BC1763" s="32"/>
      <c r="BD1763" s="32"/>
      <c r="BE1763" s="32"/>
      <c r="BF1763" s="32"/>
      <c r="BG1763" s="32"/>
      <c r="BH1763" s="32"/>
      <c r="BI1763" s="32"/>
      <c r="BJ1763" s="32"/>
      <c r="BK1763" s="32"/>
      <c r="BL1763" s="32"/>
      <c r="BM1763" s="32"/>
      <c r="BN1763" s="32"/>
      <c r="BO1763" s="32"/>
      <c r="BP1763" s="32"/>
      <c r="BQ1763" s="32"/>
      <c r="BR1763" s="32"/>
      <c r="BS1763" s="32"/>
      <c r="BT1763" s="32"/>
      <c r="BU1763" s="32"/>
      <c r="BV1763" s="32"/>
      <c r="BW1763" s="32"/>
      <c r="BX1763" s="32"/>
      <c r="BY1763" s="32"/>
      <c r="BZ1763" s="32"/>
      <c r="CA1763" s="32"/>
      <c r="CB1763" s="32"/>
      <c r="CC1763" s="32"/>
      <c r="CD1763" s="32"/>
      <c r="CE1763" s="32"/>
      <c r="CF1763" s="32"/>
      <c r="CG1763" s="32"/>
      <c r="CH1763" s="32"/>
      <c r="CI1763" s="32"/>
      <c r="CJ1763" s="32"/>
      <c r="CK1763" s="32"/>
      <c r="CL1763" s="32"/>
      <c r="CM1763" s="32"/>
      <c r="CN1763" s="32"/>
      <c r="CO1763" s="32"/>
      <c r="CP1763" s="32"/>
      <c r="CQ1763" s="32"/>
      <c r="CR1763" s="32"/>
      <c r="CS1763" s="32"/>
      <c r="CT1763" s="32"/>
      <c r="CU1763" s="32"/>
      <c r="CV1763" s="32"/>
      <c r="CW1763" s="32"/>
    </row>
    <row r="1764" spans="15:101" s="26" customFormat="1" x14ac:dyDescent="0.3">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c r="AJ1764" s="32"/>
      <c r="AK1764" s="32"/>
      <c r="AL1764" s="32"/>
      <c r="AM1764" s="32"/>
      <c r="AN1764" s="32"/>
      <c r="AO1764" s="32"/>
      <c r="AP1764" s="32"/>
      <c r="AQ1764" s="32"/>
      <c r="AR1764" s="32"/>
      <c r="AS1764" s="32"/>
      <c r="AT1764" s="32"/>
      <c r="AU1764" s="32"/>
      <c r="AV1764" s="32"/>
      <c r="AW1764" s="32"/>
      <c r="AX1764" s="32"/>
      <c r="AY1764" s="32"/>
      <c r="AZ1764" s="32"/>
      <c r="BA1764" s="32"/>
      <c r="BB1764" s="32"/>
      <c r="BC1764" s="32"/>
      <c r="BD1764" s="32"/>
      <c r="BE1764" s="32"/>
      <c r="BF1764" s="32"/>
      <c r="BG1764" s="32"/>
      <c r="BH1764" s="32"/>
      <c r="BI1764" s="32"/>
      <c r="BJ1764" s="32"/>
      <c r="BK1764" s="32"/>
      <c r="BL1764" s="32"/>
      <c r="BM1764" s="32"/>
      <c r="BN1764" s="32"/>
      <c r="BO1764" s="32"/>
      <c r="BP1764" s="32"/>
      <c r="BQ1764" s="32"/>
      <c r="BR1764" s="32"/>
      <c r="BS1764" s="32"/>
      <c r="BT1764" s="32"/>
      <c r="BU1764" s="32"/>
      <c r="BV1764" s="32"/>
      <c r="BW1764" s="32"/>
      <c r="BX1764" s="32"/>
      <c r="BY1764" s="32"/>
      <c r="BZ1764" s="32"/>
      <c r="CA1764" s="32"/>
      <c r="CB1764" s="32"/>
      <c r="CC1764" s="32"/>
      <c r="CD1764" s="32"/>
      <c r="CE1764" s="32"/>
      <c r="CF1764" s="32"/>
      <c r="CG1764" s="32"/>
      <c r="CH1764" s="32"/>
      <c r="CI1764" s="32"/>
      <c r="CJ1764" s="32"/>
      <c r="CK1764" s="32"/>
      <c r="CL1764" s="32"/>
      <c r="CM1764" s="32"/>
      <c r="CN1764" s="32"/>
      <c r="CO1764" s="32"/>
      <c r="CP1764" s="32"/>
      <c r="CQ1764" s="32"/>
      <c r="CR1764" s="32"/>
      <c r="CS1764" s="32"/>
      <c r="CT1764" s="32"/>
      <c r="CU1764" s="32"/>
      <c r="CV1764" s="32"/>
      <c r="CW1764" s="32"/>
    </row>
    <row r="1765" spans="15:101" s="26" customFormat="1" x14ac:dyDescent="0.3">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c r="AV1765" s="32"/>
      <c r="AW1765" s="32"/>
      <c r="AX1765" s="32"/>
      <c r="AY1765" s="32"/>
      <c r="AZ1765" s="32"/>
      <c r="BA1765" s="32"/>
      <c r="BB1765" s="32"/>
      <c r="BC1765" s="32"/>
      <c r="BD1765" s="32"/>
      <c r="BE1765" s="32"/>
      <c r="BF1765" s="32"/>
      <c r="BG1765" s="32"/>
      <c r="BH1765" s="32"/>
      <c r="BI1765" s="32"/>
      <c r="BJ1765" s="32"/>
      <c r="BK1765" s="32"/>
      <c r="BL1765" s="32"/>
      <c r="BM1765" s="32"/>
      <c r="BN1765" s="32"/>
      <c r="BO1765" s="32"/>
      <c r="BP1765" s="32"/>
      <c r="BQ1765" s="32"/>
      <c r="BR1765" s="32"/>
      <c r="BS1765" s="32"/>
      <c r="BT1765" s="32"/>
      <c r="BU1765" s="32"/>
      <c r="BV1765" s="32"/>
      <c r="BW1765" s="32"/>
      <c r="BX1765" s="32"/>
      <c r="BY1765" s="32"/>
      <c r="BZ1765" s="32"/>
      <c r="CA1765" s="32"/>
      <c r="CB1765" s="32"/>
      <c r="CC1765" s="32"/>
      <c r="CD1765" s="32"/>
      <c r="CE1765" s="32"/>
      <c r="CF1765" s="32"/>
      <c r="CG1765" s="32"/>
      <c r="CH1765" s="32"/>
      <c r="CI1765" s="32"/>
      <c r="CJ1765" s="32"/>
      <c r="CK1765" s="32"/>
      <c r="CL1765" s="32"/>
      <c r="CM1765" s="32"/>
      <c r="CN1765" s="32"/>
      <c r="CO1765" s="32"/>
      <c r="CP1765" s="32"/>
      <c r="CQ1765" s="32"/>
      <c r="CR1765" s="32"/>
      <c r="CS1765" s="32"/>
      <c r="CT1765" s="32"/>
      <c r="CU1765" s="32"/>
      <c r="CV1765" s="32"/>
      <c r="CW1765" s="32"/>
    </row>
    <row r="1766" spans="15:101" s="26" customFormat="1" x14ac:dyDescent="0.3">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c r="AZ1766" s="32"/>
      <c r="BA1766" s="32"/>
      <c r="BB1766" s="32"/>
      <c r="BC1766" s="32"/>
      <c r="BD1766" s="32"/>
      <c r="BE1766" s="32"/>
      <c r="BF1766" s="32"/>
      <c r="BG1766" s="32"/>
      <c r="BH1766" s="32"/>
      <c r="BI1766" s="32"/>
      <c r="BJ1766" s="32"/>
      <c r="BK1766" s="32"/>
      <c r="BL1766" s="32"/>
      <c r="BM1766" s="32"/>
      <c r="BN1766" s="32"/>
      <c r="BO1766" s="32"/>
      <c r="BP1766" s="32"/>
      <c r="BQ1766" s="32"/>
      <c r="BR1766" s="32"/>
      <c r="BS1766" s="32"/>
      <c r="BT1766" s="32"/>
      <c r="BU1766" s="32"/>
      <c r="BV1766" s="32"/>
      <c r="BW1766" s="32"/>
      <c r="BX1766" s="32"/>
      <c r="BY1766" s="32"/>
      <c r="BZ1766" s="32"/>
      <c r="CA1766" s="32"/>
      <c r="CB1766" s="32"/>
      <c r="CC1766" s="32"/>
      <c r="CD1766" s="32"/>
      <c r="CE1766" s="32"/>
      <c r="CF1766" s="32"/>
      <c r="CG1766" s="32"/>
      <c r="CH1766" s="32"/>
      <c r="CI1766" s="32"/>
      <c r="CJ1766" s="32"/>
      <c r="CK1766" s="32"/>
      <c r="CL1766" s="32"/>
      <c r="CM1766" s="32"/>
      <c r="CN1766" s="32"/>
      <c r="CO1766" s="32"/>
      <c r="CP1766" s="32"/>
      <c r="CQ1766" s="32"/>
      <c r="CR1766" s="32"/>
      <c r="CS1766" s="32"/>
      <c r="CT1766" s="32"/>
      <c r="CU1766" s="32"/>
      <c r="CV1766" s="32"/>
      <c r="CW1766" s="32"/>
    </row>
    <row r="1767" spans="15:101" s="26" customFormat="1" x14ac:dyDescent="0.3">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c r="AO1767" s="32"/>
      <c r="AP1767" s="32"/>
      <c r="AQ1767" s="32"/>
      <c r="AR1767" s="32"/>
      <c r="AS1767" s="32"/>
      <c r="AT1767" s="32"/>
      <c r="AU1767" s="32"/>
      <c r="AV1767" s="32"/>
      <c r="AW1767" s="32"/>
      <c r="AX1767" s="32"/>
      <c r="AY1767" s="32"/>
      <c r="AZ1767" s="32"/>
      <c r="BA1767" s="32"/>
      <c r="BB1767" s="32"/>
      <c r="BC1767" s="32"/>
      <c r="BD1767" s="32"/>
      <c r="BE1767" s="32"/>
      <c r="BF1767" s="32"/>
      <c r="BG1767" s="32"/>
      <c r="BH1767" s="32"/>
      <c r="BI1767" s="32"/>
      <c r="BJ1767" s="32"/>
      <c r="BK1767" s="32"/>
      <c r="BL1767" s="32"/>
      <c r="BM1767" s="32"/>
      <c r="BN1767" s="32"/>
      <c r="BO1767" s="32"/>
      <c r="BP1767" s="32"/>
      <c r="BQ1767" s="32"/>
      <c r="BR1767" s="32"/>
      <c r="BS1767" s="32"/>
      <c r="BT1767" s="32"/>
      <c r="BU1767" s="32"/>
      <c r="BV1767" s="32"/>
      <c r="BW1767" s="32"/>
      <c r="BX1767" s="32"/>
      <c r="BY1767" s="32"/>
      <c r="BZ1767" s="32"/>
      <c r="CA1767" s="32"/>
      <c r="CB1767" s="32"/>
      <c r="CC1767" s="32"/>
      <c r="CD1767" s="32"/>
      <c r="CE1767" s="32"/>
      <c r="CF1767" s="32"/>
      <c r="CG1767" s="32"/>
      <c r="CH1767" s="32"/>
      <c r="CI1767" s="32"/>
      <c r="CJ1767" s="32"/>
      <c r="CK1767" s="32"/>
      <c r="CL1767" s="32"/>
      <c r="CM1767" s="32"/>
      <c r="CN1767" s="32"/>
      <c r="CO1767" s="32"/>
      <c r="CP1767" s="32"/>
      <c r="CQ1767" s="32"/>
      <c r="CR1767" s="32"/>
      <c r="CS1767" s="32"/>
      <c r="CT1767" s="32"/>
      <c r="CU1767" s="32"/>
      <c r="CV1767" s="32"/>
      <c r="CW1767" s="32"/>
    </row>
    <row r="1768" spans="15:101" s="26" customFormat="1" x14ac:dyDescent="0.3">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c r="AO1768" s="32"/>
      <c r="AP1768" s="32"/>
      <c r="AQ1768" s="32"/>
      <c r="AR1768" s="32"/>
      <c r="AS1768" s="32"/>
      <c r="AT1768" s="32"/>
      <c r="AU1768" s="32"/>
      <c r="AV1768" s="32"/>
      <c r="AW1768" s="32"/>
      <c r="AX1768" s="32"/>
      <c r="AY1768" s="32"/>
      <c r="AZ1768" s="32"/>
      <c r="BA1768" s="32"/>
      <c r="BB1768" s="32"/>
      <c r="BC1768" s="32"/>
      <c r="BD1768" s="32"/>
      <c r="BE1768" s="32"/>
      <c r="BF1768" s="32"/>
      <c r="BG1768" s="32"/>
      <c r="BH1768" s="32"/>
      <c r="BI1768" s="32"/>
      <c r="BJ1768" s="32"/>
      <c r="BK1768" s="32"/>
      <c r="BL1768" s="32"/>
      <c r="BM1768" s="32"/>
      <c r="BN1768" s="32"/>
      <c r="BO1768" s="32"/>
      <c r="BP1768" s="32"/>
      <c r="BQ1768" s="32"/>
      <c r="BR1768" s="32"/>
      <c r="BS1768" s="32"/>
      <c r="BT1768" s="32"/>
      <c r="BU1768" s="32"/>
      <c r="BV1768" s="32"/>
      <c r="BW1768" s="32"/>
      <c r="BX1768" s="32"/>
      <c r="BY1768" s="32"/>
      <c r="BZ1768" s="32"/>
      <c r="CA1768" s="32"/>
      <c r="CB1768" s="32"/>
      <c r="CC1768" s="32"/>
      <c r="CD1768" s="32"/>
      <c r="CE1768" s="32"/>
      <c r="CF1768" s="32"/>
      <c r="CG1768" s="32"/>
      <c r="CH1768" s="32"/>
      <c r="CI1768" s="32"/>
      <c r="CJ1768" s="32"/>
      <c r="CK1768" s="32"/>
      <c r="CL1768" s="32"/>
      <c r="CM1768" s="32"/>
      <c r="CN1768" s="32"/>
      <c r="CO1768" s="32"/>
      <c r="CP1768" s="32"/>
      <c r="CQ1768" s="32"/>
      <c r="CR1768" s="32"/>
      <c r="CS1768" s="32"/>
      <c r="CT1768" s="32"/>
      <c r="CU1768" s="32"/>
      <c r="CV1768" s="32"/>
      <c r="CW1768" s="32"/>
    </row>
    <row r="1769" spans="15:101" s="26" customFormat="1" x14ac:dyDescent="0.3">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c r="AO1769" s="32"/>
      <c r="AP1769" s="32"/>
      <c r="AQ1769" s="32"/>
      <c r="AR1769" s="32"/>
      <c r="AS1769" s="32"/>
      <c r="AT1769" s="32"/>
      <c r="AU1769" s="32"/>
      <c r="AV1769" s="32"/>
      <c r="AW1769" s="32"/>
      <c r="AX1769" s="32"/>
      <c r="AY1769" s="32"/>
      <c r="AZ1769" s="32"/>
      <c r="BA1769" s="32"/>
      <c r="BB1769" s="32"/>
      <c r="BC1769" s="32"/>
      <c r="BD1769" s="32"/>
      <c r="BE1769" s="32"/>
      <c r="BF1769" s="32"/>
      <c r="BG1769" s="32"/>
      <c r="BH1769" s="32"/>
      <c r="BI1769" s="32"/>
      <c r="BJ1769" s="32"/>
      <c r="BK1769" s="32"/>
      <c r="BL1769" s="32"/>
      <c r="BM1769" s="32"/>
      <c r="BN1769" s="32"/>
      <c r="BO1769" s="32"/>
      <c r="BP1769" s="32"/>
      <c r="BQ1769" s="32"/>
      <c r="BR1769" s="32"/>
      <c r="BS1769" s="32"/>
      <c r="BT1769" s="32"/>
      <c r="BU1769" s="32"/>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row>
    <row r="1770" spans="15:101" s="26" customFormat="1" x14ac:dyDescent="0.3">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c r="AJ1770" s="32"/>
      <c r="AK1770" s="32"/>
      <c r="AL1770" s="32"/>
      <c r="AM1770" s="32"/>
      <c r="AN1770" s="32"/>
      <c r="AO1770" s="32"/>
      <c r="AP1770" s="32"/>
      <c r="AQ1770" s="32"/>
      <c r="AR1770" s="32"/>
      <c r="AS1770" s="32"/>
      <c r="AT1770" s="32"/>
      <c r="AU1770" s="32"/>
      <c r="AV1770" s="32"/>
      <c r="AW1770" s="32"/>
      <c r="AX1770" s="32"/>
      <c r="AY1770" s="32"/>
      <c r="AZ1770" s="32"/>
      <c r="BA1770" s="32"/>
      <c r="BB1770" s="32"/>
      <c r="BC1770" s="32"/>
      <c r="BD1770" s="32"/>
      <c r="BE1770" s="32"/>
      <c r="BF1770" s="32"/>
      <c r="BG1770" s="32"/>
      <c r="BH1770" s="32"/>
      <c r="BI1770" s="32"/>
      <c r="BJ1770" s="32"/>
      <c r="BK1770" s="32"/>
      <c r="BL1770" s="32"/>
      <c r="BM1770" s="32"/>
      <c r="BN1770" s="32"/>
      <c r="BO1770" s="32"/>
      <c r="BP1770" s="32"/>
      <c r="BQ1770" s="32"/>
      <c r="BR1770" s="32"/>
      <c r="BS1770" s="32"/>
      <c r="BT1770" s="32"/>
      <c r="BU1770" s="32"/>
      <c r="BV1770" s="32"/>
      <c r="BW1770" s="32"/>
      <c r="BX1770" s="32"/>
      <c r="BY1770" s="32"/>
      <c r="BZ1770" s="32"/>
      <c r="CA1770" s="32"/>
      <c r="CB1770" s="32"/>
      <c r="CC1770" s="32"/>
      <c r="CD1770" s="32"/>
      <c r="CE1770" s="32"/>
      <c r="CF1770" s="32"/>
      <c r="CG1770" s="32"/>
      <c r="CH1770" s="32"/>
      <c r="CI1770" s="32"/>
      <c r="CJ1770" s="32"/>
      <c r="CK1770" s="32"/>
      <c r="CL1770" s="32"/>
      <c r="CM1770" s="32"/>
      <c r="CN1770" s="32"/>
      <c r="CO1770" s="32"/>
      <c r="CP1770" s="32"/>
      <c r="CQ1770" s="32"/>
      <c r="CR1770" s="32"/>
      <c r="CS1770" s="32"/>
      <c r="CT1770" s="32"/>
      <c r="CU1770" s="32"/>
      <c r="CV1770" s="32"/>
      <c r="CW1770" s="32"/>
    </row>
    <row r="1771" spans="15:101" s="26" customFormat="1" x14ac:dyDescent="0.3">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c r="AJ1771" s="32"/>
      <c r="AK1771" s="32"/>
      <c r="AL1771" s="32"/>
      <c r="AM1771" s="32"/>
      <c r="AN1771" s="32"/>
      <c r="AO1771" s="32"/>
      <c r="AP1771" s="32"/>
      <c r="AQ1771" s="32"/>
      <c r="AR1771" s="32"/>
      <c r="AS1771" s="32"/>
      <c r="AT1771" s="32"/>
      <c r="AU1771" s="32"/>
      <c r="AV1771" s="32"/>
      <c r="AW1771" s="32"/>
      <c r="AX1771" s="32"/>
      <c r="AY1771" s="32"/>
      <c r="AZ1771" s="32"/>
      <c r="BA1771" s="32"/>
      <c r="BB1771" s="32"/>
      <c r="BC1771" s="32"/>
      <c r="BD1771" s="32"/>
      <c r="BE1771" s="32"/>
      <c r="BF1771" s="32"/>
      <c r="BG1771" s="32"/>
      <c r="BH1771" s="32"/>
      <c r="BI1771" s="32"/>
      <c r="BJ1771" s="32"/>
      <c r="BK1771" s="32"/>
      <c r="BL1771" s="32"/>
      <c r="BM1771" s="32"/>
      <c r="BN1771" s="32"/>
      <c r="BO1771" s="32"/>
      <c r="BP1771" s="32"/>
      <c r="BQ1771" s="32"/>
      <c r="BR1771" s="32"/>
      <c r="BS1771" s="32"/>
      <c r="BT1771" s="32"/>
      <c r="BU1771" s="32"/>
      <c r="BV1771" s="32"/>
      <c r="BW1771" s="32"/>
      <c r="BX1771" s="32"/>
      <c r="BY1771" s="32"/>
      <c r="BZ1771" s="32"/>
      <c r="CA1771" s="32"/>
      <c r="CB1771" s="32"/>
      <c r="CC1771" s="32"/>
      <c r="CD1771" s="32"/>
      <c r="CE1771" s="32"/>
      <c r="CF1771" s="32"/>
      <c r="CG1771" s="32"/>
      <c r="CH1771" s="32"/>
      <c r="CI1771" s="32"/>
      <c r="CJ1771" s="32"/>
      <c r="CK1771" s="32"/>
      <c r="CL1771" s="32"/>
      <c r="CM1771" s="32"/>
      <c r="CN1771" s="32"/>
      <c r="CO1771" s="32"/>
      <c r="CP1771" s="32"/>
      <c r="CQ1771" s="32"/>
      <c r="CR1771" s="32"/>
      <c r="CS1771" s="32"/>
      <c r="CT1771" s="32"/>
      <c r="CU1771" s="32"/>
      <c r="CV1771" s="32"/>
      <c r="CW1771" s="32"/>
    </row>
    <row r="1772" spans="15:101" s="26" customFormat="1" x14ac:dyDescent="0.3">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c r="AJ1772" s="32"/>
      <c r="AK1772" s="32"/>
      <c r="AL1772" s="32"/>
      <c r="AM1772" s="32"/>
      <c r="AN1772" s="32"/>
      <c r="AO1772" s="32"/>
      <c r="AP1772" s="32"/>
      <c r="AQ1772" s="32"/>
      <c r="AR1772" s="32"/>
      <c r="AS1772" s="32"/>
      <c r="AT1772" s="32"/>
      <c r="AU1772" s="32"/>
      <c r="AV1772" s="32"/>
      <c r="AW1772" s="32"/>
      <c r="AX1772" s="32"/>
      <c r="AY1772" s="32"/>
      <c r="AZ1772" s="32"/>
      <c r="BA1772" s="32"/>
      <c r="BB1772" s="32"/>
      <c r="BC1772" s="32"/>
      <c r="BD1772" s="32"/>
      <c r="BE1772" s="32"/>
      <c r="BF1772" s="32"/>
      <c r="BG1772" s="32"/>
      <c r="BH1772" s="32"/>
      <c r="BI1772" s="32"/>
      <c r="BJ1772" s="32"/>
      <c r="BK1772" s="32"/>
      <c r="BL1772" s="32"/>
      <c r="BM1772" s="32"/>
      <c r="BN1772" s="32"/>
      <c r="BO1772" s="32"/>
      <c r="BP1772" s="32"/>
      <c r="BQ1772" s="32"/>
      <c r="BR1772" s="32"/>
      <c r="BS1772" s="32"/>
      <c r="BT1772" s="32"/>
      <c r="BU1772" s="32"/>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row>
    <row r="1773" spans="15:101" s="26" customFormat="1" x14ac:dyDescent="0.3">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c r="AJ1773" s="32"/>
      <c r="AK1773" s="32"/>
      <c r="AL1773" s="32"/>
      <c r="AM1773" s="32"/>
      <c r="AN1773" s="32"/>
      <c r="AO1773" s="32"/>
      <c r="AP1773" s="32"/>
      <c r="AQ1773" s="32"/>
      <c r="AR1773" s="32"/>
      <c r="AS1773" s="32"/>
      <c r="AT1773" s="32"/>
      <c r="AU1773" s="32"/>
      <c r="AV1773" s="32"/>
      <c r="AW1773" s="32"/>
      <c r="AX1773" s="32"/>
      <c r="AY1773" s="32"/>
      <c r="AZ1773" s="32"/>
      <c r="BA1773" s="32"/>
      <c r="BB1773" s="32"/>
      <c r="BC1773" s="32"/>
      <c r="BD1773" s="32"/>
      <c r="BE1773" s="32"/>
      <c r="BF1773" s="32"/>
      <c r="BG1773" s="32"/>
      <c r="BH1773" s="32"/>
      <c r="BI1773" s="32"/>
      <c r="BJ1773" s="32"/>
      <c r="BK1773" s="32"/>
      <c r="BL1773" s="32"/>
      <c r="BM1773" s="32"/>
      <c r="BN1773" s="32"/>
      <c r="BO1773" s="32"/>
      <c r="BP1773" s="32"/>
      <c r="BQ1773" s="32"/>
      <c r="BR1773" s="32"/>
      <c r="BS1773" s="32"/>
      <c r="BT1773" s="32"/>
      <c r="BU1773" s="32"/>
      <c r="BV1773" s="32"/>
      <c r="BW1773" s="32"/>
      <c r="BX1773" s="32"/>
      <c r="BY1773" s="32"/>
      <c r="BZ1773" s="32"/>
      <c r="CA1773" s="32"/>
      <c r="CB1773" s="32"/>
      <c r="CC1773" s="32"/>
      <c r="CD1773" s="32"/>
      <c r="CE1773" s="32"/>
      <c r="CF1773" s="32"/>
      <c r="CG1773" s="32"/>
      <c r="CH1773" s="32"/>
      <c r="CI1773" s="32"/>
      <c r="CJ1773" s="32"/>
      <c r="CK1773" s="32"/>
      <c r="CL1773" s="32"/>
      <c r="CM1773" s="32"/>
      <c r="CN1773" s="32"/>
      <c r="CO1773" s="32"/>
      <c r="CP1773" s="32"/>
      <c r="CQ1773" s="32"/>
      <c r="CR1773" s="32"/>
      <c r="CS1773" s="32"/>
      <c r="CT1773" s="32"/>
      <c r="CU1773" s="32"/>
      <c r="CV1773" s="32"/>
      <c r="CW1773" s="32"/>
    </row>
    <row r="1774" spans="15:101" s="26" customFormat="1" x14ac:dyDescent="0.3">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c r="AJ1774" s="32"/>
      <c r="AK1774" s="32"/>
      <c r="AL1774" s="32"/>
      <c r="AM1774" s="32"/>
      <c r="AN1774" s="32"/>
      <c r="AO1774" s="32"/>
      <c r="AP1774" s="32"/>
      <c r="AQ1774" s="32"/>
      <c r="AR1774" s="32"/>
      <c r="AS1774" s="32"/>
      <c r="AT1774" s="32"/>
      <c r="AU1774" s="32"/>
      <c r="AV1774" s="32"/>
      <c r="AW1774" s="32"/>
      <c r="AX1774" s="32"/>
      <c r="AY1774" s="32"/>
      <c r="AZ1774" s="32"/>
      <c r="BA1774" s="32"/>
      <c r="BB1774" s="32"/>
      <c r="BC1774" s="32"/>
      <c r="BD1774" s="32"/>
      <c r="BE1774" s="32"/>
      <c r="BF1774" s="32"/>
      <c r="BG1774" s="32"/>
      <c r="BH1774" s="32"/>
      <c r="BI1774" s="32"/>
      <c r="BJ1774" s="32"/>
      <c r="BK1774" s="32"/>
      <c r="BL1774" s="32"/>
      <c r="BM1774" s="32"/>
      <c r="BN1774" s="32"/>
      <c r="BO1774" s="32"/>
      <c r="BP1774" s="32"/>
      <c r="BQ1774" s="32"/>
      <c r="BR1774" s="32"/>
      <c r="BS1774" s="32"/>
      <c r="BT1774" s="32"/>
      <c r="BU1774" s="32"/>
      <c r="BV1774" s="32"/>
      <c r="BW1774" s="32"/>
      <c r="BX1774" s="32"/>
      <c r="BY1774" s="32"/>
      <c r="BZ1774" s="32"/>
      <c r="CA1774" s="32"/>
      <c r="CB1774" s="32"/>
      <c r="CC1774" s="32"/>
      <c r="CD1774" s="32"/>
      <c r="CE1774" s="32"/>
      <c r="CF1774" s="32"/>
      <c r="CG1774" s="32"/>
      <c r="CH1774" s="32"/>
      <c r="CI1774" s="32"/>
      <c r="CJ1774" s="32"/>
      <c r="CK1774" s="32"/>
      <c r="CL1774" s="32"/>
      <c r="CM1774" s="32"/>
      <c r="CN1774" s="32"/>
      <c r="CO1774" s="32"/>
      <c r="CP1774" s="32"/>
      <c r="CQ1774" s="32"/>
      <c r="CR1774" s="32"/>
      <c r="CS1774" s="32"/>
      <c r="CT1774" s="32"/>
      <c r="CU1774" s="32"/>
      <c r="CV1774" s="32"/>
      <c r="CW1774" s="32"/>
    </row>
    <row r="1775" spans="15:101" s="26" customFormat="1" x14ac:dyDescent="0.3">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c r="AJ1775" s="32"/>
      <c r="AK1775" s="32"/>
      <c r="AL1775" s="32"/>
      <c r="AM1775" s="32"/>
      <c r="AN1775" s="32"/>
      <c r="AO1775" s="32"/>
      <c r="AP1775" s="32"/>
      <c r="AQ1775" s="32"/>
      <c r="AR1775" s="32"/>
      <c r="AS1775" s="32"/>
      <c r="AT1775" s="32"/>
      <c r="AU1775" s="32"/>
      <c r="AV1775" s="32"/>
      <c r="AW1775" s="32"/>
      <c r="AX1775" s="32"/>
      <c r="AY1775" s="32"/>
      <c r="AZ1775" s="32"/>
      <c r="BA1775" s="32"/>
      <c r="BB1775" s="32"/>
      <c r="BC1775" s="32"/>
      <c r="BD1775" s="32"/>
      <c r="BE1775" s="32"/>
      <c r="BF1775" s="32"/>
      <c r="BG1775" s="32"/>
      <c r="BH1775" s="32"/>
      <c r="BI1775" s="32"/>
      <c r="BJ1775" s="32"/>
      <c r="BK1775" s="32"/>
      <c r="BL1775" s="32"/>
      <c r="BM1775" s="32"/>
      <c r="BN1775" s="32"/>
      <c r="BO1775" s="32"/>
      <c r="BP1775" s="32"/>
      <c r="BQ1775" s="32"/>
      <c r="BR1775" s="32"/>
      <c r="BS1775" s="32"/>
      <c r="BT1775" s="32"/>
      <c r="BU1775" s="32"/>
      <c r="BV1775" s="32"/>
      <c r="BW1775" s="32"/>
      <c r="BX1775" s="32"/>
      <c r="BY1775" s="32"/>
      <c r="BZ1775" s="32"/>
      <c r="CA1775" s="32"/>
      <c r="CB1775" s="32"/>
      <c r="CC1775" s="32"/>
      <c r="CD1775" s="32"/>
      <c r="CE1775" s="32"/>
      <c r="CF1775" s="32"/>
      <c r="CG1775" s="32"/>
      <c r="CH1775" s="32"/>
      <c r="CI1775" s="32"/>
      <c r="CJ1775" s="32"/>
      <c r="CK1775" s="32"/>
      <c r="CL1775" s="32"/>
      <c r="CM1775" s="32"/>
      <c r="CN1775" s="32"/>
      <c r="CO1775" s="32"/>
      <c r="CP1775" s="32"/>
      <c r="CQ1775" s="32"/>
      <c r="CR1775" s="32"/>
      <c r="CS1775" s="32"/>
      <c r="CT1775" s="32"/>
      <c r="CU1775" s="32"/>
      <c r="CV1775" s="32"/>
      <c r="CW1775" s="32"/>
    </row>
    <row r="1776" spans="15:101" s="26" customFormat="1" x14ac:dyDescent="0.3">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c r="AJ1776" s="32"/>
      <c r="AK1776" s="32"/>
      <c r="AL1776" s="32"/>
      <c r="AM1776" s="32"/>
      <c r="AN1776" s="32"/>
      <c r="AO1776" s="32"/>
      <c r="AP1776" s="32"/>
      <c r="AQ1776" s="32"/>
      <c r="AR1776" s="32"/>
      <c r="AS1776" s="32"/>
      <c r="AT1776" s="32"/>
      <c r="AU1776" s="32"/>
      <c r="AV1776" s="32"/>
      <c r="AW1776" s="32"/>
      <c r="AX1776" s="32"/>
      <c r="AY1776" s="32"/>
      <c r="AZ1776" s="32"/>
      <c r="BA1776" s="32"/>
      <c r="BB1776" s="32"/>
      <c r="BC1776" s="32"/>
      <c r="BD1776" s="32"/>
      <c r="BE1776" s="32"/>
      <c r="BF1776" s="32"/>
      <c r="BG1776" s="32"/>
      <c r="BH1776" s="32"/>
      <c r="BI1776" s="32"/>
      <c r="BJ1776" s="32"/>
      <c r="BK1776" s="32"/>
      <c r="BL1776" s="32"/>
      <c r="BM1776" s="32"/>
      <c r="BN1776" s="32"/>
      <c r="BO1776" s="32"/>
      <c r="BP1776" s="32"/>
      <c r="BQ1776" s="32"/>
      <c r="BR1776" s="32"/>
      <c r="BS1776" s="32"/>
      <c r="BT1776" s="32"/>
      <c r="BU1776" s="32"/>
      <c r="BV1776" s="32"/>
      <c r="BW1776" s="32"/>
      <c r="BX1776" s="32"/>
      <c r="BY1776" s="32"/>
      <c r="BZ1776" s="32"/>
      <c r="CA1776" s="32"/>
      <c r="CB1776" s="32"/>
      <c r="CC1776" s="32"/>
      <c r="CD1776" s="32"/>
      <c r="CE1776" s="32"/>
      <c r="CF1776" s="32"/>
      <c r="CG1776" s="32"/>
      <c r="CH1776" s="32"/>
      <c r="CI1776" s="32"/>
      <c r="CJ1776" s="32"/>
      <c r="CK1776" s="32"/>
      <c r="CL1776" s="32"/>
      <c r="CM1776" s="32"/>
      <c r="CN1776" s="32"/>
      <c r="CO1776" s="32"/>
      <c r="CP1776" s="32"/>
      <c r="CQ1776" s="32"/>
      <c r="CR1776" s="32"/>
      <c r="CS1776" s="32"/>
      <c r="CT1776" s="32"/>
      <c r="CU1776" s="32"/>
      <c r="CV1776" s="32"/>
      <c r="CW1776" s="32"/>
    </row>
    <row r="1777" spans="15:101" s="26" customFormat="1" x14ac:dyDescent="0.3">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c r="AJ1777" s="32"/>
      <c r="AK1777" s="32"/>
      <c r="AL1777" s="32"/>
      <c r="AM1777" s="32"/>
      <c r="AN1777" s="32"/>
      <c r="AO1777" s="32"/>
      <c r="AP1777" s="32"/>
      <c r="AQ1777" s="32"/>
      <c r="AR1777" s="32"/>
      <c r="AS1777" s="32"/>
      <c r="AT1777" s="32"/>
      <c r="AU1777" s="32"/>
      <c r="AV1777" s="32"/>
      <c r="AW1777" s="32"/>
      <c r="AX1777" s="32"/>
      <c r="AY1777" s="32"/>
      <c r="AZ1777" s="32"/>
      <c r="BA1777" s="32"/>
      <c r="BB1777" s="32"/>
      <c r="BC1777" s="32"/>
      <c r="BD1777" s="32"/>
      <c r="BE1777" s="32"/>
      <c r="BF1777" s="32"/>
      <c r="BG1777" s="32"/>
      <c r="BH1777" s="32"/>
      <c r="BI1777" s="32"/>
      <c r="BJ1777" s="32"/>
      <c r="BK1777" s="32"/>
      <c r="BL1777" s="32"/>
      <c r="BM1777" s="32"/>
      <c r="BN1777" s="32"/>
      <c r="BO1777" s="32"/>
      <c r="BP1777" s="32"/>
      <c r="BQ1777" s="32"/>
      <c r="BR1777" s="32"/>
      <c r="BS1777" s="32"/>
      <c r="BT1777" s="32"/>
      <c r="BU1777" s="32"/>
      <c r="BV1777" s="32"/>
      <c r="BW1777" s="32"/>
      <c r="BX1777" s="32"/>
      <c r="BY1777" s="32"/>
      <c r="BZ1777" s="32"/>
      <c r="CA1777" s="32"/>
      <c r="CB1777" s="32"/>
      <c r="CC1777" s="32"/>
      <c r="CD1777" s="32"/>
      <c r="CE1777" s="32"/>
      <c r="CF1777" s="32"/>
      <c r="CG1777" s="32"/>
      <c r="CH1777" s="32"/>
      <c r="CI1777" s="32"/>
      <c r="CJ1777" s="32"/>
      <c r="CK1777" s="32"/>
      <c r="CL1777" s="32"/>
      <c r="CM1777" s="32"/>
      <c r="CN1777" s="32"/>
      <c r="CO1777" s="32"/>
      <c r="CP1777" s="32"/>
      <c r="CQ1777" s="32"/>
      <c r="CR1777" s="32"/>
      <c r="CS1777" s="32"/>
      <c r="CT1777" s="32"/>
      <c r="CU1777" s="32"/>
      <c r="CV1777" s="32"/>
      <c r="CW1777" s="32"/>
    </row>
    <row r="1778" spans="15:101" s="26" customFormat="1" x14ac:dyDescent="0.3">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c r="AJ1778" s="32"/>
      <c r="AK1778" s="32"/>
      <c r="AL1778" s="32"/>
      <c r="AM1778" s="32"/>
      <c r="AN1778" s="32"/>
      <c r="AO1778" s="32"/>
      <c r="AP1778" s="32"/>
      <c r="AQ1778" s="32"/>
      <c r="AR1778" s="32"/>
      <c r="AS1778" s="32"/>
      <c r="AT1778" s="32"/>
      <c r="AU1778" s="32"/>
      <c r="AV1778" s="32"/>
      <c r="AW1778" s="32"/>
      <c r="AX1778" s="32"/>
      <c r="AY1778" s="32"/>
      <c r="AZ1778" s="32"/>
      <c r="BA1778" s="32"/>
      <c r="BB1778" s="32"/>
      <c r="BC1778" s="32"/>
      <c r="BD1778" s="32"/>
      <c r="BE1778" s="32"/>
      <c r="BF1778" s="32"/>
      <c r="BG1778" s="32"/>
      <c r="BH1778" s="32"/>
      <c r="BI1778" s="32"/>
      <c r="BJ1778" s="32"/>
      <c r="BK1778" s="32"/>
      <c r="BL1778" s="32"/>
      <c r="BM1778" s="32"/>
      <c r="BN1778" s="32"/>
      <c r="BO1778" s="32"/>
      <c r="BP1778" s="32"/>
      <c r="BQ1778" s="32"/>
      <c r="BR1778" s="32"/>
      <c r="BS1778" s="32"/>
      <c r="BT1778" s="32"/>
      <c r="BU1778" s="32"/>
      <c r="BV1778" s="32"/>
      <c r="BW1778" s="32"/>
      <c r="BX1778" s="32"/>
      <c r="BY1778" s="32"/>
      <c r="BZ1778" s="32"/>
      <c r="CA1778" s="32"/>
      <c r="CB1778" s="32"/>
      <c r="CC1778" s="32"/>
      <c r="CD1778" s="32"/>
      <c r="CE1778" s="32"/>
      <c r="CF1778" s="32"/>
      <c r="CG1778" s="32"/>
      <c r="CH1778" s="32"/>
      <c r="CI1778" s="32"/>
      <c r="CJ1778" s="32"/>
      <c r="CK1778" s="32"/>
      <c r="CL1778" s="32"/>
      <c r="CM1778" s="32"/>
      <c r="CN1778" s="32"/>
      <c r="CO1778" s="32"/>
      <c r="CP1778" s="32"/>
      <c r="CQ1778" s="32"/>
      <c r="CR1778" s="32"/>
      <c r="CS1778" s="32"/>
      <c r="CT1778" s="32"/>
      <c r="CU1778" s="32"/>
      <c r="CV1778" s="32"/>
      <c r="CW1778" s="32"/>
    </row>
    <row r="1779" spans="15:101" s="26" customFormat="1" x14ac:dyDescent="0.3">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c r="AJ1779" s="32"/>
      <c r="AK1779" s="32"/>
      <c r="AL1779" s="32"/>
      <c r="AM1779" s="32"/>
      <c r="AN1779" s="32"/>
      <c r="AO1779" s="32"/>
      <c r="AP1779" s="32"/>
      <c r="AQ1779" s="32"/>
      <c r="AR1779" s="32"/>
      <c r="AS1779" s="32"/>
      <c r="AT1779" s="32"/>
      <c r="AU1779" s="32"/>
      <c r="AV1779" s="32"/>
      <c r="AW1779" s="32"/>
      <c r="AX1779" s="32"/>
      <c r="AY1779" s="32"/>
      <c r="AZ1779" s="32"/>
      <c r="BA1779" s="32"/>
      <c r="BB1779" s="32"/>
      <c r="BC1779" s="32"/>
      <c r="BD1779" s="32"/>
      <c r="BE1779" s="32"/>
      <c r="BF1779" s="32"/>
      <c r="BG1779" s="32"/>
      <c r="BH1779" s="32"/>
      <c r="BI1779" s="32"/>
      <c r="BJ1779" s="32"/>
      <c r="BK1779" s="32"/>
      <c r="BL1779" s="32"/>
      <c r="BM1779" s="32"/>
      <c r="BN1779" s="32"/>
      <c r="BO1779" s="32"/>
      <c r="BP1779" s="32"/>
      <c r="BQ1779" s="32"/>
      <c r="BR1779" s="32"/>
      <c r="BS1779" s="32"/>
      <c r="BT1779" s="32"/>
      <c r="BU1779" s="32"/>
      <c r="BV1779" s="32"/>
      <c r="BW1779" s="32"/>
      <c r="BX1779" s="32"/>
      <c r="BY1779" s="32"/>
      <c r="BZ1779" s="32"/>
      <c r="CA1779" s="32"/>
      <c r="CB1779" s="32"/>
      <c r="CC1779" s="32"/>
      <c r="CD1779" s="32"/>
      <c r="CE1779" s="32"/>
      <c r="CF1779" s="32"/>
      <c r="CG1779" s="32"/>
      <c r="CH1779" s="32"/>
      <c r="CI1779" s="32"/>
      <c r="CJ1779" s="32"/>
      <c r="CK1779" s="32"/>
      <c r="CL1779" s="32"/>
      <c r="CM1779" s="32"/>
      <c r="CN1779" s="32"/>
      <c r="CO1779" s="32"/>
      <c r="CP1779" s="32"/>
      <c r="CQ1779" s="32"/>
      <c r="CR1779" s="32"/>
      <c r="CS1779" s="32"/>
      <c r="CT1779" s="32"/>
      <c r="CU1779" s="32"/>
      <c r="CV1779" s="32"/>
      <c r="CW1779" s="32"/>
    </row>
    <row r="1780" spans="15:101" s="26" customFormat="1" x14ac:dyDescent="0.3">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c r="AJ1780" s="32"/>
      <c r="AK1780" s="32"/>
      <c r="AL1780" s="32"/>
      <c r="AM1780" s="32"/>
      <c r="AN1780" s="32"/>
      <c r="AO1780" s="32"/>
      <c r="AP1780" s="32"/>
      <c r="AQ1780" s="32"/>
      <c r="AR1780" s="32"/>
      <c r="AS1780" s="32"/>
      <c r="AT1780" s="32"/>
      <c r="AU1780" s="32"/>
      <c r="AV1780" s="32"/>
      <c r="AW1780" s="32"/>
      <c r="AX1780" s="32"/>
      <c r="AY1780" s="32"/>
      <c r="AZ1780" s="32"/>
      <c r="BA1780" s="32"/>
      <c r="BB1780" s="32"/>
      <c r="BC1780" s="32"/>
      <c r="BD1780" s="32"/>
      <c r="BE1780" s="32"/>
      <c r="BF1780" s="32"/>
      <c r="BG1780" s="32"/>
      <c r="BH1780" s="32"/>
      <c r="BI1780" s="32"/>
      <c r="BJ1780" s="32"/>
      <c r="BK1780" s="32"/>
      <c r="BL1780" s="32"/>
      <c r="BM1780" s="32"/>
      <c r="BN1780" s="32"/>
      <c r="BO1780" s="32"/>
      <c r="BP1780" s="32"/>
      <c r="BQ1780" s="32"/>
      <c r="BR1780" s="32"/>
      <c r="BS1780" s="32"/>
      <c r="BT1780" s="32"/>
      <c r="BU1780" s="32"/>
      <c r="BV1780" s="32"/>
      <c r="BW1780" s="32"/>
      <c r="BX1780" s="32"/>
      <c r="BY1780" s="32"/>
      <c r="BZ1780" s="32"/>
      <c r="CA1780" s="32"/>
      <c r="CB1780" s="32"/>
      <c r="CC1780" s="32"/>
      <c r="CD1780" s="32"/>
      <c r="CE1780" s="32"/>
      <c r="CF1780" s="32"/>
      <c r="CG1780" s="32"/>
      <c r="CH1780" s="32"/>
      <c r="CI1780" s="32"/>
      <c r="CJ1780" s="32"/>
      <c r="CK1780" s="32"/>
      <c r="CL1780" s="32"/>
      <c r="CM1780" s="32"/>
      <c r="CN1780" s="32"/>
      <c r="CO1780" s="32"/>
      <c r="CP1780" s="32"/>
      <c r="CQ1780" s="32"/>
      <c r="CR1780" s="32"/>
      <c r="CS1780" s="32"/>
      <c r="CT1780" s="32"/>
      <c r="CU1780" s="32"/>
      <c r="CV1780" s="32"/>
      <c r="CW1780" s="32"/>
    </row>
  </sheetData>
  <sheetProtection algorithmName="SHA-512" hashValue="xmwSR03nY76hMnxb+cFhU7TuZd2ZSixawlAQcn0xonQqeKOGeqWenTxWYWd5fxLRtfHpf++bSqHZuMoHXRxmbQ==" saltValue="+yrROy3cwx8RNO/c0HH9UA==" spinCount="100000" sheet="1" formatCells="0" formatColumns="0" formatRows="0"/>
  <mergeCells count="14">
    <mergeCell ref="B65:G65"/>
    <mergeCell ref="B3:G3"/>
    <mergeCell ref="B12:G12"/>
    <mergeCell ref="B13:G13"/>
    <mergeCell ref="B14:G14"/>
    <mergeCell ref="B15:G15"/>
    <mergeCell ref="B51:G51"/>
    <mergeCell ref="B52:G52"/>
    <mergeCell ref="B11:G11"/>
    <mergeCell ref="B2:F2"/>
    <mergeCell ref="B5:G5"/>
    <mergeCell ref="B8:G8"/>
    <mergeCell ref="B9:G9"/>
    <mergeCell ref="B10:G10"/>
  </mergeCells>
  <conditionalFormatting sqref="C192 C189:C190">
    <cfRule type="containsText" dxfId="8" priority="9" operator="containsText" text="Introduce value">
      <formula>NOT(ISERROR(SEARCH("Introduce value",#REF!)))</formula>
    </cfRule>
  </conditionalFormatting>
  <conditionalFormatting sqref="C191">
    <cfRule type="containsText" dxfId="7" priority="8" operator="containsText" text="Introduce value">
      <formula>NOT(ISERROR(SEARCH("Introduce value",#REF!)))</formula>
    </cfRule>
  </conditionalFormatting>
  <conditionalFormatting sqref="C230">
    <cfRule type="containsText" dxfId="6" priority="7" operator="containsText" text="Introduce value">
      <formula>NOT(ISERROR(SEARCH("Introduce value",#REF!)))</formula>
    </cfRule>
  </conditionalFormatting>
  <conditionalFormatting sqref="C229">
    <cfRule type="containsText" dxfId="5" priority="6" operator="containsText" text="Introduce value">
      <formula>NOT(ISERROR(SEARCH("Introduce value",#REF!)))</formula>
    </cfRule>
  </conditionalFormatting>
  <conditionalFormatting sqref="C226 C223:C224">
    <cfRule type="containsText" dxfId="4" priority="5" operator="containsText" text="Introduce value">
      <formula>NOT(ISERROR(SEARCH("Introduce value",#REF!)))</formula>
    </cfRule>
  </conditionalFormatting>
  <conditionalFormatting sqref="C225">
    <cfRule type="containsText" dxfId="3" priority="4" operator="containsText" text="Introduce value">
      <formula>NOT(ISERROR(SEARCH("Introduce value",#REF!)))</formula>
    </cfRule>
  </conditionalFormatting>
  <conditionalFormatting sqref="C42:C43 C68">
    <cfRule type="containsText" dxfId="2" priority="3" operator="containsText" text="Introduce value">
      <formula>NOT(ISERROR(SEARCH("Introduce value",#REF!)))</formula>
    </cfRule>
  </conditionalFormatting>
  <conditionalFormatting sqref="C45">
    <cfRule type="containsText" dxfId="1" priority="2" operator="containsText" text="Introduce value">
      <formula>NOT(ISERROR(SEARCH("Introduce value",#REF!)))</formula>
    </cfRule>
  </conditionalFormatting>
  <conditionalFormatting sqref="C44">
    <cfRule type="containsText" dxfId="0" priority="1" operator="containsText" text="Introduce value">
      <formula>NOT(ISERROR(SEARCH("Introduce value",#REF!)))</formula>
    </cfRule>
  </conditionalFormatting>
  <dataValidations count="2">
    <dataValidation type="list" allowBlank="1" showInputMessage="1" showErrorMessage="1" sqref="C28" xr:uid="{D46B97E1-2B77-42C2-93DB-BD698A50A4B3}">
      <formula1>application_method_users</formula1>
    </dataValidation>
    <dataValidation type="list" allowBlank="1" showInputMessage="1" showErrorMessage="1" sqref="C213" xr:uid="{79930896-1C46-41BE-9991-AF5DA06E4633}">
      <formula1>Select_rinsed_area</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B2:J86"/>
  <sheetViews>
    <sheetView workbookViewId="0"/>
  </sheetViews>
  <sheetFormatPr defaultColWidth="8.76171875" defaultRowHeight="12.4" x14ac:dyDescent="0.3"/>
  <cols>
    <col min="1" max="1" width="1.64453125" style="1" customWidth="1"/>
    <col min="2" max="2" width="43.1171875" style="1" customWidth="1"/>
    <col min="3" max="3" width="20.64453125" style="1" customWidth="1"/>
    <col min="4" max="4" width="17.64453125" style="1" customWidth="1"/>
    <col min="5" max="16384" width="8.76171875" style="1"/>
  </cols>
  <sheetData>
    <row r="2" spans="2:3" ht="19.899999999999999" x14ac:dyDescent="0.3">
      <c r="B2" s="252" t="s">
        <v>556</v>
      </c>
    </row>
    <row r="4" spans="2:3" ht="17.649999999999999" x14ac:dyDescent="0.45">
      <c r="B4" s="15" t="s">
        <v>228</v>
      </c>
      <c r="C4" s="15"/>
    </row>
    <row r="6" spans="2:3" x14ac:dyDescent="0.3">
      <c r="B6" s="5" t="s">
        <v>459</v>
      </c>
      <c r="C6" s="5" t="s">
        <v>462</v>
      </c>
    </row>
    <row r="7" spans="2:3" x14ac:dyDescent="0.3">
      <c r="B7" s="4" t="s">
        <v>50</v>
      </c>
      <c r="C7" s="13" t="s">
        <v>190</v>
      </c>
    </row>
    <row r="8" spans="2:3" x14ac:dyDescent="0.3">
      <c r="B8" s="221" t="s">
        <v>460</v>
      </c>
      <c r="C8" s="249">
        <v>260</v>
      </c>
    </row>
    <row r="9" spans="2:3" x14ac:dyDescent="0.3">
      <c r="B9" s="221" t="s">
        <v>461</v>
      </c>
      <c r="C9" s="249">
        <v>365</v>
      </c>
    </row>
    <row r="12" spans="2:3" x14ac:dyDescent="0.3">
      <c r="B12" s="5" t="s">
        <v>22</v>
      </c>
      <c r="C12" s="5"/>
    </row>
    <row r="13" spans="2:3" x14ac:dyDescent="0.3">
      <c r="B13" s="4" t="s">
        <v>23</v>
      </c>
      <c r="C13" s="14" t="s">
        <v>190</v>
      </c>
    </row>
    <row r="14" spans="2:3" x14ac:dyDescent="0.3">
      <c r="B14" s="3" t="s">
        <v>24</v>
      </c>
      <c r="C14" s="14">
        <v>5.0000000000000001E-3</v>
      </c>
    </row>
    <row r="15" spans="2:3" x14ac:dyDescent="0.3">
      <c r="B15" s="3" t="s">
        <v>25</v>
      </c>
      <c r="C15" s="14">
        <v>2E-3</v>
      </c>
    </row>
    <row r="16" spans="2:3" x14ac:dyDescent="0.3">
      <c r="B16" s="3" t="s">
        <v>279</v>
      </c>
      <c r="C16" s="14">
        <v>7.0000000000000001E-3</v>
      </c>
    </row>
    <row r="17" spans="2:5" x14ac:dyDescent="0.3">
      <c r="B17" s="6"/>
      <c r="C17" s="18"/>
    </row>
    <row r="18" spans="2:5" x14ac:dyDescent="0.3">
      <c r="B18" s="6"/>
      <c r="C18" s="18"/>
    </row>
    <row r="19" spans="2:5" ht="17.649999999999999" x14ac:dyDescent="0.45">
      <c r="B19" s="15" t="s">
        <v>229</v>
      </c>
      <c r="C19" s="15"/>
    </row>
    <row r="20" spans="2:5" x14ac:dyDescent="0.3">
      <c r="B20" s="6"/>
    </row>
    <row r="21" spans="2:5" x14ac:dyDescent="0.3">
      <c r="B21" s="5" t="s">
        <v>49</v>
      </c>
      <c r="C21" s="5" t="s">
        <v>485</v>
      </c>
    </row>
    <row r="22" spans="2:5" x14ac:dyDescent="0.3">
      <c r="B22" s="4" t="s">
        <v>50</v>
      </c>
      <c r="C22" s="13" t="s">
        <v>190</v>
      </c>
    </row>
    <row r="23" spans="2:5" x14ac:dyDescent="0.3">
      <c r="B23" s="3" t="s">
        <v>51</v>
      </c>
      <c r="C23" s="13">
        <v>100</v>
      </c>
    </row>
    <row r="24" spans="2:5" x14ac:dyDescent="0.3">
      <c r="B24" s="3" t="s">
        <v>52</v>
      </c>
      <c r="C24" s="13">
        <v>10</v>
      </c>
    </row>
    <row r="25" spans="2:5" x14ac:dyDescent="0.3">
      <c r="B25" s="3" t="s">
        <v>280</v>
      </c>
      <c r="C25" s="13">
        <v>10</v>
      </c>
    </row>
    <row r="26" spans="2:5" x14ac:dyDescent="0.3">
      <c r="B26" s="6"/>
      <c r="C26" s="19"/>
    </row>
    <row r="27" spans="2:5" x14ac:dyDescent="0.3">
      <c r="B27" s="6"/>
      <c r="C27" s="19"/>
    </row>
    <row r="28" spans="2:5" ht="17.649999999999999" x14ac:dyDescent="0.45">
      <c r="B28" s="15" t="s">
        <v>273</v>
      </c>
      <c r="C28" s="15"/>
      <c r="D28" s="15"/>
      <c r="E28" s="15"/>
    </row>
    <row r="29" spans="2:5" x14ac:dyDescent="0.3">
      <c r="B29" s="6"/>
      <c r="C29" s="19"/>
    </row>
    <row r="30" spans="2:5" x14ac:dyDescent="0.3">
      <c r="B30" s="5" t="s">
        <v>369</v>
      </c>
      <c r="C30" s="5" t="s">
        <v>372</v>
      </c>
      <c r="D30" s="22" t="s">
        <v>374</v>
      </c>
      <c r="E30" s="22" t="s">
        <v>377</v>
      </c>
    </row>
    <row r="31" spans="2:5" ht="13.9" x14ac:dyDescent="0.3">
      <c r="B31" s="3" t="s">
        <v>371</v>
      </c>
      <c r="C31" s="14" t="s">
        <v>89</v>
      </c>
      <c r="D31" s="14" t="s">
        <v>375</v>
      </c>
      <c r="E31" s="14" t="s">
        <v>93</v>
      </c>
    </row>
    <row r="32" spans="2:5" ht="13.9" x14ac:dyDescent="0.3">
      <c r="B32" s="3" t="s">
        <v>370</v>
      </c>
      <c r="C32" s="14" t="s">
        <v>373</v>
      </c>
      <c r="D32" s="14" t="s">
        <v>376</v>
      </c>
      <c r="E32" s="14" t="s">
        <v>109</v>
      </c>
    </row>
    <row r="33" spans="2:4" x14ac:dyDescent="0.3">
      <c r="B33" s="6"/>
      <c r="C33" s="19"/>
    </row>
    <row r="34" spans="2:4" x14ac:dyDescent="0.3">
      <c r="B34" s="5" t="s">
        <v>276</v>
      </c>
      <c r="C34" s="22" t="s">
        <v>275</v>
      </c>
      <c r="D34" s="22" t="s">
        <v>378</v>
      </c>
    </row>
    <row r="35" spans="2:4" x14ac:dyDescent="0.3">
      <c r="B35" s="3" t="s">
        <v>274</v>
      </c>
      <c r="C35" s="13">
        <v>1000</v>
      </c>
      <c r="D35" s="13">
        <v>4000</v>
      </c>
    </row>
    <row r="36" spans="2:4" x14ac:dyDescent="0.3">
      <c r="B36" s="3" t="s">
        <v>292</v>
      </c>
      <c r="C36" s="13">
        <v>25</v>
      </c>
      <c r="D36" s="13" t="s">
        <v>515</v>
      </c>
    </row>
    <row r="37" spans="2:4" x14ac:dyDescent="0.3">
      <c r="B37" s="6"/>
      <c r="C37" s="19"/>
    </row>
    <row r="38" spans="2:4" x14ac:dyDescent="0.3">
      <c r="B38" s="5" t="s">
        <v>459</v>
      </c>
      <c r="C38" s="5" t="s">
        <v>462</v>
      </c>
    </row>
    <row r="39" spans="2:4" x14ac:dyDescent="0.3">
      <c r="B39" s="4" t="s">
        <v>50</v>
      </c>
      <c r="C39" s="13" t="s">
        <v>190</v>
      </c>
    </row>
    <row r="40" spans="2:4" x14ac:dyDescent="0.3">
      <c r="B40" s="221" t="s">
        <v>460</v>
      </c>
      <c r="C40" s="249">
        <v>260</v>
      </c>
    </row>
    <row r="41" spans="2:4" x14ac:dyDescent="0.3">
      <c r="B41" s="221" t="s">
        <v>461</v>
      </c>
      <c r="C41" s="249">
        <v>365</v>
      </c>
    </row>
    <row r="42" spans="2:4" x14ac:dyDescent="0.3">
      <c r="B42" s="6"/>
      <c r="C42" s="19"/>
    </row>
    <row r="43" spans="2:4" x14ac:dyDescent="0.3">
      <c r="B43" s="6"/>
      <c r="C43" s="19"/>
    </row>
    <row r="44" spans="2:4" ht="17.649999999999999" x14ac:dyDescent="0.45">
      <c r="B44" s="15" t="s">
        <v>230</v>
      </c>
      <c r="C44" s="15"/>
    </row>
    <row r="46" spans="2:4" x14ac:dyDescent="0.3">
      <c r="B46" s="5" t="s">
        <v>181</v>
      </c>
      <c r="C46" s="5"/>
    </row>
    <row r="47" spans="2:4" x14ac:dyDescent="0.3">
      <c r="B47" s="4" t="s">
        <v>50</v>
      </c>
      <c r="C47" s="13" t="s">
        <v>190</v>
      </c>
    </row>
    <row r="48" spans="2:4" x14ac:dyDescent="0.3">
      <c r="B48" s="3" t="s">
        <v>188</v>
      </c>
      <c r="C48" s="13">
        <v>550</v>
      </c>
    </row>
    <row r="49" spans="2:10" x14ac:dyDescent="0.3">
      <c r="B49" s="3" t="s">
        <v>189</v>
      </c>
      <c r="C49" s="13">
        <v>100</v>
      </c>
    </row>
    <row r="51" spans="2:10" x14ac:dyDescent="0.3">
      <c r="B51" s="5" t="s">
        <v>201</v>
      </c>
      <c r="C51" s="5"/>
    </row>
    <row r="52" spans="2:10" x14ac:dyDescent="0.3">
      <c r="B52" s="4" t="s">
        <v>50</v>
      </c>
      <c r="C52" s="13" t="s">
        <v>190</v>
      </c>
    </row>
    <row r="53" spans="2:10" x14ac:dyDescent="0.3">
      <c r="B53" s="3" t="s">
        <v>188</v>
      </c>
      <c r="C53" s="13">
        <v>10</v>
      </c>
    </row>
    <row r="54" spans="2:10" x14ac:dyDescent="0.3">
      <c r="B54" s="3" t="s">
        <v>189</v>
      </c>
      <c r="C54" s="13">
        <v>2</v>
      </c>
    </row>
    <row r="56" spans="2:10" x14ac:dyDescent="0.3">
      <c r="B56" s="5" t="s">
        <v>209</v>
      </c>
      <c r="C56" s="5"/>
    </row>
    <row r="57" spans="2:10" x14ac:dyDescent="0.3">
      <c r="B57" s="4" t="s">
        <v>50</v>
      </c>
      <c r="C57" s="13" t="s">
        <v>190</v>
      </c>
    </row>
    <row r="58" spans="2:10" x14ac:dyDescent="0.3">
      <c r="B58" s="3" t="s">
        <v>210</v>
      </c>
      <c r="C58" s="13">
        <v>1</v>
      </c>
    </row>
    <row r="59" spans="2:10" x14ac:dyDescent="0.3">
      <c r="B59" s="3" t="s">
        <v>211</v>
      </c>
      <c r="C59" s="13">
        <v>0.5</v>
      </c>
    </row>
    <row r="62" spans="2:10" ht="17.649999999999999" x14ac:dyDescent="0.3">
      <c r="B62" s="220" t="s">
        <v>543</v>
      </c>
      <c r="C62" s="220"/>
      <c r="D62" s="220"/>
      <c r="E62" s="220"/>
      <c r="F62" s="220"/>
      <c r="G62" s="220"/>
      <c r="H62" s="220"/>
      <c r="I62" s="220"/>
      <c r="J62" s="220"/>
    </row>
    <row r="64" spans="2:10" x14ac:dyDescent="0.3">
      <c r="B64" s="212" t="s">
        <v>395</v>
      </c>
      <c r="C64" s="213"/>
    </row>
    <row r="65" spans="2:10" ht="12.75" customHeight="1" x14ac:dyDescent="0.3">
      <c r="B65" s="214"/>
      <c r="C65" s="215"/>
      <c r="D65" s="215"/>
      <c r="E65" s="392" t="s">
        <v>396</v>
      </c>
      <c r="F65" s="393"/>
      <c r="G65" s="392" t="s">
        <v>397</v>
      </c>
      <c r="H65" s="393"/>
      <c r="I65" s="222"/>
      <c r="J65" s="223"/>
    </row>
    <row r="66" spans="2:10" ht="54" x14ac:dyDescent="0.3">
      <c r="B66" s="214"/>
      <c r="C66" s="215" t="s">
        <v>398</v>
      </c>
      <c r="D66" s="215" t="s">
        <v>399</v>
      </c>
      <c r="E66" s="224" t="s">
        <v>400</v>
      </c>
      <c r="F66" s="225" t="s">
        <v>401</v>
      </c>
      <c r="G66" s="215" t="s">
        <v>402</v>
      </c>
      <c r="H66" s="215" t="s">
        <v>403</v>
      </c>
      <c r="I66" s="224" t="s">
        <v>404</v>
      </c>
      <c r="J66" s="215" t="s">
        <v>405</v>
      </c>
    </row>
    <row r="67" spans="2:10" x14ac:dyDescent="0.3">
      <c r="B67" s="216" t="s">
        <v>387</v>
      </c>
      <c r="C67" s="217" t="s">
        <v>190</v>
      </c>
      <c r="D67" s="217" t="s">
        <v>190</v>
      </c>
      <c r="E67" s="226" t="s">
        <v>190</v>
      </c>
      <c r="F67" s="227" t="s">
        <v>190</v>
      </c>
      <c r="G67" s="217" t="s">
        <v>190</v>
      </c>
      <c r="H67" s="217" t="s">
        <v>190</v>
      </c>
      <c r="I67" s="226" t="s">
        <v>190</v>
      </c>
      <c r="J67" s="228" t="s">
        <v>190</v>
      </c>
    </row>
    <row r="68" spans="2:10" x14ac:dyDescent="0.3">
      <c r="B68" s="218" t="s">
        <v>406</v>
      </c>
      <c r="C68" s="217">
        <v>3650</v>
      </c>
      <c r="D68" s="217">
        <v>0.24</v>
      </c>
      <c r="E68" s="226">
        <v>30</v>
      </c>
      <c r="F68" s="227">
        <v>3620</v>
      </c>
      <c r="G68" s="217">
        <v>33</v>
      </c>
      <c r="H68" s="217">
        <v>3968</v>
      </c>
      <c r="I68" s="226">
        <v>1900</v>
      </c>
      <c r="J68" s="228">
        <v>0.42</v>
      </c>
    </row>
    <row r="69" spans="2:10" x14ac:dyDescent="0.3">
      <c r="B69" s="218" t="s">
        <v>392</v>
      </c>
      <c r="C69" s="217">
        <v>3650</v>
      </c>
      <c r="D69" s="217">
        <v>0.12</v>
      </c>
      <c r="E69" s="226">
        <v>30</v>
      </c>
      <c r="F69" s="227">
        <v>3620</v>
      </c>
      <c r="G69" s="217">
        <v>33</v>
      </c>
      <c r="H69" s="217">
        <v>3968</v>
      </c>
      <c r="I69" s="226">
        <v>1000</v>
      </c>
      <c r="J69" s="228">
        <v>5.88</v>
      </c>
    </row>
    <row r="70" spans="2:10" x14ac:dyDescent="0.3">
      <c r="B70" s="218" t="s">
        <v>394</v>
      </c>
      <c r="C70" s="217">
        <f>5*365</f>
        <v>1825</v>
      </c>
      <c r="D70" s="217">
        <v>125</v>
      </c>
      <c r="E70" s="226">
        <v>30</v>
      </c>
      <c r="F70" s="227">
        <v>1795</v>
      </c>
      <c r="G70" s="217">
        <v>66</v>
      </c>
      <c r="H70" s="217">
        <v>3934</v>
      </c>
      <c r="I70" s="226">
        <v>1400</v>
      </c>
      <c r="J70" s="228">
        <v>0.25</v>
      </c>
    </row>
    <row r="71" spans="2:10" ht="24.75" x14ac:dyDescent="0.3">
      <c r="B71" s="229" t="s">
        <v>393</v>
      </c>
      <c r="C71" s="217">
        <v>1825</v>
      </c>
      <c r="D71" s="217">
        <v>5.57</v>
      </c>
      <c r="E71" s="226">
        <v>30</v>
      </c>
      <c r="F71" s="227">
        <v>1795</v>
      </c>
      <c r="G71" s="217">
        <v>66</v>
      </c>
      <c r="H71" s="217">
        <v>3934</v>
      </c>
      <c r="I71" s="226">
        <v>1400</v>
      </c>
      <c r="J71" s="228">
        <v>0.25</v>
      </c>
    </row>
    <row r="72" spans="2:10" x14ac:dyDescent="0.3">
      <c r="B72" s="218" t="s">
        <v>407</v>
      </c>
      <c r="C72" s="217">
        <v>9125</v>
      </c>
      <c r="D72" s="217">
        <v>125</v>
      </c>
      <c r="E72" s="226">
        <v>30</v>
      </c>
      <c r="F72" s="227">
        <v>9095</v>
      </c>
      <c r="G72" s="217">
        <v>13</v>
      </c>
      <c r="H72" s="217">
        <v>3987</v>
      </c>
      <c r="I72" s="226">
        <v>1000</v>
      </c>
      <c r="J72" s="228">
        <v>4</v>
      </c>
    </row>
    <row r="73" spans="2:10" x14ac:dyDescent="0.3">
      <c r="B73" s="218" t="s">
        <v>408</v>
      </c>
      <c r="C73" s="217">
        <v>1825</v>
      </c>
      <c r="D73" s="217">
        <v>0.31</v>
      </c>
      <c r="E73" s="226">
        <v>30</v>
      </c>
      <c r="F73" s="227">
        <v>1795</v>
      </c>
      <c r="G73" s="217">
        <v>66</v>
      </c>
      <c r="H73" s="217">
        <v>3934</v>
      </c>
      <c r="I73" s="226">
        <v>1000</v>
      </c>
      <c r="J73" s="228">
        <v>5.88</v>
      </c>
    </row>
    <row r="74" spans="2:10" x14ac:dyDescent="0.3">
      <c r="B74" s="218" t="s">
        <v>409</v>
      </c>
      <c r="C74" s="217">
        <v>9125</v>
      </c>
      <c r="D74" s="217">
        <v>35</v>
      </c>
      <c r="E74" s="226">
        <v>30</v>
      </c>
      <c r="F74" s="227">
        <v>9095</v>
      </c>
      <c r="G74" s="217">
        <v>13</v>
      </c>
      <c r="H74" s="217">
        <v>3987</v>
      </c>
      <c r="I74" s="226">
        <v>1900</v>
      </c>
      <c r="J74" s="228">
        <v>2.8</v>
      </c>
    </row>
    <row r="75" spans="2:10" x14ac:dyDescent="0.3">
      <c r="B75" s="218" t="s">
        <v>410</v>
      </c>
      <c r="C75" s="217">
        <v>7300</v>
      </c>
      <c r="D75" s="217">
        <v>158</v>
      </c>
      <c r="E75" s="226">
        <v>30</v>
      </c>
      <c r="F75" s="227">
        <f>+C75-E75</f>
        <v>7270</v>
      </c>
      <c r="G75" s="217">
        <v>300</v>
      </c>
      <c r="H75" s="217">
        <v>300</v>
      </c>
      <c r="I75" s="226" t="s">
        <v>190</v>
      </c>
      <c r="J75" s="228" t="s">
        <v>190</v>
      </c>
    </row>
    <row r="77" spans="2:10" ht="27.4" customHeight="1" x14ac:dyDescent="0.3">
      <c r="B77" s="394" t="s">
        <v>411</v>
      </c>
      <c r="C77" s="394"/>
      <c r="D77" s="394"/>
      <c r="E77" s="394"/>
      <c r="F77" s="394"/>
      <c r="G77" s="394"/>
      <c r="H77" s="394"/>
      <c r="I77" s="394"/>
      <c r="J77" s="394"/>
    </row>
    <row r="78" spans="2:10" x14ac:dyDescent="0.3">
      <c r="B78" s="259"/>
      <c r="C78" s="259"/>
      <c r="D78" s="259"/>
      <c r="E78" s="259"/>
      <c r="F78" s="259"/>
      <c r="G78" s="259"/>
      <c r="H78" s="259"/>
      <c r="I78" s="259"/>
      <c r="J78" s="259"/>
    </row>
    <row r="79" spans="2:10" x14ac:dyDescent="0.3">
      <c r="B79" s="259"/>
      <c r="C79" s="259"/>
      <c r="D79" s="259"/>
      <c r="E79" s="259"/>
      <c r="F79" s="259"/>
      <c r="G79" s="259"/>
      <c r="H79" s="259"/>
      <c r="I79" s="259"/>
      <c r="J79" s="259"/>
    </row>
    <row r="80" spans="2:10" ht="17.649999999999999" x14ac:dyDescent="0.3">
      <c r="B80" s="395" t="s">
        <v>818</v>
      </c>
      <c r="C80" s="395"/>
      <c r="D80" s="395"/>
      <c r="E80" s="395"/>
    </row>
    <row r="82" spans="2:5" x14ac:dyDescent="0.3">
      <c r="B82" s="214" t="s">
        <v>558</v>
      </c>
      <c r="C82" s="260" t="s">
        <v>559</v>
      </c>
      <c r="D82" s="260" t="s">
        <v>560</v>
      </c>
      <c r="E82" s="260" t="s">
        <v>561</v>
      </c>
    </row>
    <row r="83" spans="2:5" x14ac:dyDescent="0.3">
      <c r="B83" s="261" t="s">
        <v>50</v>
      </c>
      <c r="C83" s="262" t="s">
        <v>190</v>
      </c>
      <c r="D83" s="262" t="s">
        <v>190</v>
      </c>
      <c r="E83" s="262" t="s">
        <v>190</v>
      </c>
    </row>
    <row r="84" spans="2:5" x14ac:dyDescent="0.3">
      <c r="B84" s="261" t="s">
        <v>562</v>
      </c>
      <c r="C84" s="262">
        <v>0.1</v>
      </c>
      <c r="D84" s="262">
        <v>0.2</v>
      </c>
      <c r="E84" s="262" t="s">
        <v>515</v>
      </c>
    </row>
    <row r="85" spans="2:5" x14ac:dyDescent="0.3">
      <c r="B85" s="261" t="s">
        <v>563</v>
      </c>
      <c r="C85" s="263" t="s">
        <v>515</v>
      </c>
      <c r="D85" s="262" t="s">
        <v>515</v>
      </c>
      <c r="E85" s="262">
        <v>0.03</v>
      </c>
    </row>
    <row r="86" spans="2:5" x14ac:dyDescent="0.3">
      <c r="B86" s="261" t="s">
        <v>564</v>
      </c>
      <c r="C86" s="263" t="s">
        <v>515</v>
      </c>
      <c r="D86" s="263" t="s">
        <v>515</v>
      </c>
      <c r="E86" s="262">
        <v>0.05</v>
      </c>
    </row>
  </sheetData>
  <sheetProtection formatCells="0" formatColumns="0" formatRows="0"/>
  <dataConsolidate/>
  <mergeCells count="4">
    <mergeCell ref="E65:F65"/>
    <mergeCell ref="G65:H65"/>
    <mergeCell ref="B77:J77"/>
    <mergeCell ref="B80:E80"/>
  </mergeCells>
  <dataValidations count="3">
    <dataValidation type="list" allowBlank="1" showDropDown="1" showInputMessage="1" showErrorMessage="1" sqref="B29:B33 B22:B27 B35:B37 B42:B43" xr:uid="{00000000-0002-0000-1100-000000000000}">
      <formula1>ProductForm</formula1>
    </dataValidation>
    <dataValidation type="list" allowBlank="1" showDropDown="1" showInputMessage="1" showErrorMessage="1" sqref="B13:B18" xr:uid="{00000000-0002-0000-1100-000001000000}">
      <formula1>Product</formula1>
    </dataValidation>
    <dataValidation type="list" allowBlank="1" showDropDown="1" showInputMessage="1" showErrorMessage="1" sqref="B67:B75" xr:uid="{00000000-0002-0000-1100-000002000000}">
      <formula1>ActiveIngredient</formula1>
    </dataValidation>
  </dataValidations>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BL159"/>
  <sheetViews>
    <sheetView topLeftCell="A4" workbookViewId="0">
      <selection activeCell="A4" sqref="A4"/>
    </sheetView>
  </sheetViews>
  <sheetFormatPr defaultColWidth="8.76171875" defaultRowHeight="12.4" x14ac:dyDescent="0.3"/>
  <cols>
    <col min="1" max="1" width="1.64453125" style="1" customWidth="1"/>
    <col min="2" max="10" width="10.64453125" customWidth="1"/>
    <col min="11" max="11" width="10.64453125" style="11" customWidth="1"/>
    <col min="12" max="15" width="10.64453125" customWidth="1"/>
    <col min="16" max="64" width="8.76171875" style="1"/>
  </cols>
  <sheetData>
    <row r="1" spans="1:16" s="1" customFormat="1" x14ac:dyDescent="0.3">
      <c r="A1" s="6"/>
      <c r="B1" s="6"/>
      <c r="C1" s="6"/>
      <c r="D1" s="6"/>
      <c r="E1" s="6"/>
      <c r="F1" s="6"/>
      <c r="G1" s="6"/>
      <c r="H1" s="6"/>
      <c r="I1" s="6"/>
      <c r="J1" s="6"/>
      <c r="K1" s="10"/>
      <c r="L1" s="6"/>
      <c r="M1" s="6"/>
      <c r="N1" s="6"/>
      <c r="O1" s="6"/>
      <c r="P1" s="6"/>
    </row>
    <row r="2" spans="1:16" s="1" customFormat="1" ht="40.5" customHeight="1" x14ac:dyDescent="0.3">
      <c r="A2" s="6"/>
      <c r="B2" s="357" t="s">
        <v>240</v>
      </c>
      <c r="C2" s="357"/>
      <c r="D2" s="357"/>
      <c r="E2" s="357"/>
      <c r="F2" s="357"/>
      <c r="G2" s="357"/>
      <c r="H2" s="357"/>
      <c r="I2" s="357"/>
      <c r="J2" s="357"/>
      <c r="K2" s="357"/>
      <c r="L2" s="357"/>
      <c r="M2" s="357"/>
      <c r="N2" s="23"/>
      <c r="O2" s="23"/>
      <c r="P2" s="6"/>
    </row>
    <row r="3" spans="1:16" s="1" customFormat="1" x14ac:dyDescent="0.3">
      <c r="A3" s="6"/>
      <c r="B3" s="8"/>
      <c r="C3" s="6"/>
      <c r="D3" s="6"/>
      <c r="E3" s="6"/>
      <c r="F3" s="6"/>
      <c r="G3" s="6"/>
      <c r="H3" s="6"/>
      <c r="I3" s="6"/>
      <c r="J3" s="6"/>
      <c r="K3" s="10"/>
      <c r="L3" s="6"/>
      <c r="M3" s="6"/>
      <c r="N3" s="6"/>
      <c r="O3" s="6"/>
      <c r="P3" s="6"/>
    </row>
    <row r="4" spans="1:16" s="1" customFormat="1" ht="17.649999999999999" x14ac:dyDescent="0.3">
      <c r="A4" s="6"/>
      <c r="B4" s="17" t="s">
        <v>173</v>
      </c>
      <c r="C4" s="12"/>
      <c r="D4" s="12"/>
      <c r="E4" s="12"/>
      <c r="F4" s="12"/>
      <c r="G4" s="12"/>
      <c r="H4" s="12"/>
      <c r="I4" s="12"/>
      <c r="J4" s="12"/>
      <c r="K4" s="12"/>
      <c r="L4" s="12"/>
      <c r="M4" s="12"/>
      <c r="N4" s="12"/>
      <c r="O4" s="12"/>
      <c r="P4" s="12"/>
    </row>
    <row r="5" spans="1:16" s="1" customFormat="1" ht="14.65" x14ac:dyDescent="0.35">
      <c r="A5" s="6"/>
      <c r="B5" s="16"/>
      <c r="C5" s="7"/>
      <c r="D5" s="6"/>
      <c r="E5" s="6"/>
      <c r="F5" s="6"/>
      <c r="G5" s="6"/>
      <c r="H5" s="6"/>
      <c r="I5" s="6"/>
      <c r="J5" s="6"/>
      <c r="K5" s="10"/>
      <c r="L5" s="6"/>
      <c r="M5" s="6"/>
      <c r="N5" s="6"/>
      <c r="O5" s="6"/>
      <c r="P5" s="6"/>
    </row>
    <row r="6" spans="1:16" s="1" customFormat="1" ht="14.65" x14ac:dyDescent="0.3">
      <c r="B6" s="358" t="s">
        <v>256</v>
      </c>
      <c r="C6" s="358"/>
      <c r="D6" s="358"/>
      <c r="E6" s="358"/>
      <c r="F6" s="358"/>
      <c r="G6" s="358"/>
      <c r="H6" s="358"/>
      <c r="I6" s="358"/>
      <c r="J6" s="358"/>
      <c r="K6" s="358"/>
      <c r="L6" s="358"/>
      <c r="M6" s="358"/>
      <c r="N6" s="358"/>
      <c r="O6" s="358"/>
    </row>
    <row r="7" spans="1:16" s="1" customFormat="1" ht="14.65" x14ac:dyDescent="0.35">
      <c r="B7" s="2"/>
      <c r="C7" s="2"/>
      <c r="D7" s="2"/>
      <c r="E7" s="2"/>
      <c r="F7" s="2"/>
      <c r="G7" s="2"/>
      <c r="H7" s="2"/>
      <c r="I7" s="2"/>
      <c r="J7" s="2"/>
      <c r="K7" s="20"/>
      <c r="L7" s="2"/>
      <c r="M7" s="2"/>
      <c r="N7" s="2"/>
      <c r="O7" s="2"/>
    </row>
    <row r="8" spans="1:16" s="1" customFormat="1" ht="14.65" x14ac:dyDescent="0.3">
      <c r="B8" s="358" t="s">
        <v>260</v>
      </c>
      <c r="C8" s="358"/>
      <c r="D8" s="358"/>
      <c r="E8" s="358"/>
      <c r="F8" s="358"/>
      <c r="G8" s="358"/>
      <c r="H8" s="358"/>
      <c r="I8" s="358"/>
      <c r="J8" s="358"/>
      <c r="K8" s="358"/>
      <c r="L8" s="358"/>
      <c r="M8" s="358"/>
      <c r="N8" s="358"/>
      <c r="O8" s="358"/>
    </row>
    <row r="9" spans="1:16" s="1" customFormat="1" ht="14.65" x14ac:dyDescent="0.35">
      <c r="B9" s="2"/>
      <c r="C9" s="2"/>
      <c r="D9" s="2"/>
      <c r="E9" s="2"/>
      <c r="F9" s="2"/>
      <c r="G9" s="2"/>
      <c r="H9" s="2"/>
      <c r="I9" s="2"/>
      <c r="J9" s="2"/>
      <c r="K9" s="20"/>
      <c r="L9" s="2"/>
      <c r="M9" s="2"/>
      <c r="N9" s="2"/>
      <c r="O9" s="2"/>
    </row>
    <row r="10" spans="1:16" s="1" customFormat="1" ht="14.65" x14ac:dyDescent="0.3">
      <c r="B10" s="358" t="s">
        <v>264</v>
      </c>
      <c r="C10" s="358"/>
      <c r="D10" s="358"/>
      <c r="E10" s="358"/>
      <c r="F10" s="358"/>
      <c r="G10" s="358"/>
      <c r="H10" s="358"/>
      <c r="I10" s="358"/>
      <c r="J10" s="358"/>
      <c r="K10" s="358"/>
      <c r="L10" s="358"/>
      <c r="M10" s="358"/>
      <c r="N10" s="358"/>
      <c r="O10" s="358"/>
    </row>
    <row r="11" spans="1:16" s="1" customFormat="1" ht="14.65" x14ac:dyDescent="0.35">
      <c r="B11" s="2"/>
      <c r="C11" s="2"/>
      <c r="D11" s="2"/>
      <c r="E11" s="2"/>
      <c r="F11" s="2"/>
      <c r="G11" s="2"/>
      <c r="H11" s="2"/>
      <c r="I11" s="2"/>
      <c r="J11" s="2"/>
      <c r="K11" s="20"/>
      <c r="L11" s="2"/>
      <c r="M11" s="2"/>
      <c r="N11" s="2"/>
      <c r="O11" s="2"/>
    </row>
    <row r="12" spans="1:16" s="1" customFormat="1" ht="14.65" x14ac:dyDescent="0.3">
      <c r="B12" s="358" t="s">
        <v>266</v>
      </c>
      <c r="C12" s="358"/>
      <c r="D12" s="358"/>
      <c r="E12" s="358"/>
      <c r="F12" s="358"/>
      <c r="G12" s="358"/>
      <c r="H12" s="358"/>
      <c r="I12" s="358"/>
      <c r="J12" s="358"/>
      <c r="K12" s="358"/>
      <c r="L12" s="358"/>
      <c r="M12" s="358"/>
      <c r="N12" s="358"/>
      <c r="O12" s="358"/>
    </row>
    <row r="13" spans="1:16" s="1" customFormat="1" ht="14.65" x14ac:dyDescent="0.35">
      <c r="B13" s="2"/>
      <c r="C13" s="2"/>
      <c r="D13" s="2"/>
      <c r="E13" s="2"/>
      <c r="F13" s="2"/>
      <c r="G13" s="2"/>
      <c r="H13" s="2"/>
      <c r="I13" s="2"/>
      <c r="J13" s="2"/>
      <c r="K13" s="20"/>
      <c r="L13" s="2"/>
      <c r="M13" s="2"/>
      <c r="N13" s="2"/>
      <c r="O13" s="2"/>
    </row>
    <row r="14" spans="1:16" s="1" customFormat="1" ht="14.65" x14ac:dyDescent="0.3">
      <c r="B14" s="358" t="s">
        <v>544</v>
      </c>
      <c r="C14" s="358"/>
      <c r="D14" s="358"/>
      <c r="E14" s="358"/>
      <c r="F14" s="358"/>
      <c r="G14" s="358"/>
      <c r="H14" s="358"/>
      <c r="I14" s="358"/>
      <c r="J14" s="358"/>
      <c r="K14" s="358"/>
      <c r="L14" s="358"/>
      <c r="M14" s="358"/>
      <c r="N14" s="358"/>
      <c r="O14" s="358"/>
    </row>
    <row r="15" spans="1:16" s="1" customFormat="1" ht="14.65" x14ac:dyDescent="0.35">
      <c r="B15" s="2"/>
      <c r="C15" s="2"/>
      <c r="D15" s="2"/>
      <c r="E15" s="2"/>
      <c r="F15" s="2"/>
      <c r="G15" s="2"/>
      <c r="H15" s="2"/>
      <c r="I15" s="2"/>
      <c r="J15" s="2"/>
      <c r="K15" s="20"/>
      <c r="L15" s="2"/>
      <c r="M15" s="2"/>
      <c r="N15" s="2"/>
      <c r="O15" s="2"/>
    </row>
    <row r="16" spans="1:16" s="1" customFormat="1" ht="14.65" x14ac:dyDescent="0.3">
      <c r="B16" s="358" t="s">
        <v>269</v>
      </c>
      <c r="C16" s="358"/>
      <c r="D16" s="358"/>
      <c r="E16" s="358"/>
      <c r="F16" s="358"/>
      <c r="G16" s="358"/>
      <c r="H16" s="358"/>
      <c r="I16" s="358"/>
      <c r="J16" s="358"/>
      <c r="K16" s="358"/>
      <c r="L16" s="358"/>
      <c r="M16" s="358"/>
      <c r="N16" s="358"/>
      <c r="O16" s="358"/>
    </row>
    <row r="17" spans="2:16" s="1" customFormat="1" ht="14.65" x14ac:dyDescent="0.35">
      <c r="B17" s="2"/>
      <c r="C17" s="2"/>
      <c r="D17" s="2"/>
      <c r="E17" s="2"/>
      <c r="F17" s="2"/>
      <c r="G17" s="2"/>
      <c r="H17" s="2"/>
      <c r="I17" s="2"/>
      <c r="J17" s="2"/>
      <c r="K17" s="20"/>
      <c r="L17" s="2"/>
      <c r="M17" s="2"/>
      <c r="N17" s="2"/>
      <c r="O17" s="2"/>
    </row>
    <row r="18" spans="2:16" s="1" customFormat="1" ht="14.65" x14ac:dyDescent="0.3">
      <c r="B18" s="358" t="s">
        <v>270</v>
      </c>
      <c r="C18" s="358"/>
      <c r="D18" s="358"/>
      <c r="E18" s="358"/>
      <c r="F18" s="358"/>
      <c r="G18" s="358"/>
      <c r="H18" s="358"/>
      <c r="I18" s="358"/>
      <c r="J18" s="358"/>
      <c r="K18" s="358"/>
      <c r="L18" s="358"/>
      <c r="M18" s="358"/>
      <c r="N18" s="358"/>
      <c r="O18" s="358"/>
    </row>
    <row r="19" spans="2:16" s="1" customFormat="1" ht="14.65" x14ac:dyDescent="0.3">
      <c r="B19" s="21"/>
      <c r="C19" s="21"/>
      <c r="D19" s="21"/>
      <c r="E19" s="21"/>
      <c r="F19" s="21"/>
      <c r="G19" s="21"/>
      <c r="H19" s="21"/>
      <c r="I19" s="21"/>
      <c r="J19" s="21"/>
      <c r="K19" s="21"/>
      <c r="L19" s="21"/>
      <c r="M19" s="21"/>
      <c r="N19" s="21"/>
      <c r="O19" s="21"/>
    </row>
    <row r="20" spans="2:16" s="1" customFormat="1" ht="14.65" x14ac:dyDescent="0.3">
      <c r="B20" s="358" t="s">
        <v>231</v>
      </c>
      <c r="C20" s="358"/>
      <c r="D20" s="358"/>
      <c r="E20" s="358"/>
      <c r="F20" s="358"/>
      <c r="G20" s="358"/>
      <c r="H20" s="358"/>
      <c r="I20" s="358"/>
      <c r="J20" s="358"/>
      <c r="K20" s="358"/>
      <c r="L20" s="358"/>
      <c r="M20" s="358"/>
      <c r="N20" s="358"/>
      <c r="O20" s="358"/>
    </row>
    <row r="21" spans="2:16" s="1" customFormat="1" ht="14.65" x14ac:dyDescent="0.35">
      <c r="B21" s="2"/>
      <c r="C21" s="2"/>
      <c r="D21" s="2"/>
      <c r="E21" s="2"/>
      <c r="F21" s="2"/>
      <c r="G21" s="2"/>
      <c r="H21" s="2"/>
      <c r="I21" s="2"/>
      <c r="J21" s="2"/>
      <c r="K21" s="20"/>
      <c r="L21" s="2"/>
      <c r="M21" s="2"/>
      <c r="N21" s="2"/>
      <c r="O21" s="2"/>
    </row>
    <row r="22" spans="2:16" s="1" customFormat="1" ht="14.65" x14ac:dyDescent="0.3">
      <c r="B22" s="358" t="s">
        <v>317</v>
      </c>
      <c r="C22" s="358"/>
      <c r="D22" s="358"/>
      <c r="E22" s="358"/>
      <c r="F22" s="358"/>
      <c r="G22" s="358"/>
      <c r="H22" s="358"/>
      <c r="I22" s="358"/>
      <c r="J22" s="358"/>
      <c r="K22" s="358"/>
      <c r="L22" s="358"/>
      <c r="M22" s="358"/>
      <c r="N22" s="358"/>
      <c r="O22" s="358"/>
    </row>
    <row r="23" spans="2:16" s="1" customFormat="1" ht="14.65" x14ac:dyDescent="0.3">
      <c r="B23" s="189"/>
      <c r="C23" s="189"/>
      <c r="D23" s="189"/>
      <c r="E23" s="189"/>
      <c r="F23" s="189"/>
      <c r="G23" s="189"/>
      <c r="H23" s="189"/>
      <c r="I23" s="189"/>
      <c r="J23" s="189"/>
      <c r="K23" s="189"/>
      <c r="L23" s="189"/>
      <c r="M23" s="189"/>
      <c r="N23" s="189"/>
      <c r="O23" s="189"/>
    </row>
    <row r="24" spans="2:16" s="1" customFormat="1" ht="12.75" customHeight="1" x14ac:dyDescent="0.3">
      <c r="B24" s="358" t="s">
        <v>413</v>
      </c>
      <c r="C24" s="358"/>
      <c r="D24" s="358"/>
      <c r="E24" s="358"/>
      <c r="F24" s="358"/>
      <c r="G24" s="358"/>
      <c r="H24" s="358"/>
      <c r="I24" s="358"/>
      <c r="J24" s="358"/>
      <c r="K24" s="358"/>
      <c r="L24" s="358"/>
      <c r="M24" s="358"/>
      <c r="N24" s="358"/>
      <c r="O24" s="358"/>
      <c r="P24" s="233"/>
    </row>
    <row r="25" spans="2:16" s="1" customFormat="1" ht="14.65" x14ac:dyDescent="0.3">
      <c r="B25" s="233"/>
      <c r="C25" s="233"/>
      <c r="D25" s="233"/>
      <c r="E25" s="233"/>
      <c r="F25" s="233"/>
      <c r="G25" s="233"/>
      <c r="H25" s="233"/>
      <c r="I25" s="233"/>
      <c r="J25" s="233"/>
      <c r="K25" s="233"/>
      <c r="L25" s="233"/>
      <c r="M25" s="233"/>
      <c r="N25" s="233"/>
      <c r="O25" s="233"/>
    </row>
    <row r="26" spans="2:16" s="1" customFormat="1" ht="14.65" x14ac:dyDescent="0.3">
      <c r="B26" s="358" t="s">
        <v>300</v>
      </c>
      <c r="C26" s="358"/>
      <c r="D26" s="358"/>
      <c r="E26" s="358"/>
      <c r="F26" s="358"/>
      <c r="G26" s="358"/>
      <c r="H26" s="358"/>
      <c r="I26" s="358"/>
      <c r="J26" s="358"/>
      <c r="K26" s="358"/>
      <c r="L26" s="358"/>
      <c r="M26" s="358"/>
      <c r="N26" s="358"/>
      <c r="O26" s="358"/>
    </row>
    <row r="27" spans="2:16" s="1" customFormat="1" ht="14.65" x14ac:dyDescent="0.3">
      <c r="B27" s="189"/>
      <c r="C27" s="189"/>
      <c r="D27" s="189"/>
      <c r="E27" s="189"/>
      <c r="F27" s="189"/>
      <c r="G27" s="189"/>
      <c r="H27" s="189"/>
      <c r="I27" s="189"/>
      <c r="J27" s="189"/>
      <c r="K27" s="189"/>
      <c r="L27" s="189"/>
      <c r="M27" s="189"/>
      <c r="N27" s="189"/>
      <c r="O27" s="189"/>
    </row>
    <row r="28" spans="2:16" s="1" customFormat="1" ht="14.65" x14ac:dyDescent="0.3">
      <c r="B28" s="358" t="s">
        <v>342</v>
      </c>
      <c r="C28" s="358"/>
      <c r="D28" s="358"/>
      <c r="E28" s="358"/>
      <c r="F28" s="358"/>
      <c r="G28" s="358"/>
      <c r="H28" s="358"/>
      <c r="I28" s="358"/>
      <c r="J28" s="358"/>
      <c r="K28" s="358"/>
      <c r="L28" s="358"/>
      <c r="M28" s="358"/>
      <c r="N28" s="358"/>
      <c r="O28" s="358"/>
    </row>
    <row r="29" spans="2:16" s="1" customFormat="1" x14ac:dyDescent="0.3">
      <c r="K29" s="9"/>
    </row>
    <row r="30" spans="2:16" s="1" customFormat="1" ht="14.65" x14ac:dyDescent="0.3">
      <c r="B30" s="358" t="s">
        <v>821</v>
      </c>
      <c r="C30" s="358"/>
      <c r="D30" s="358"/>
      <c r="E30" s="358"/>
      <c r="F30" s="358"/>
      <c r="G30" s="358"/>
      <c r="H30" s="358"/>
      <c r="I30" s="358"/>
      <c r="J30" s="358"/>
      <c r="K30" s="358"/>
      <c r="L30" s="358"/>
      <c r="M30" s="358"/>
      <c r="N30" s="358"/>
      <c r="O30" s="358"/>
    </row>
    <row r="31" spans="2:16" s="1" customFormat="1" ht="14.65" x14ac:dyDescent="0.3">
      <c r="B31" s="358"/>
      <c r="C31" s="358"/>
      <c r="D31" s="358"/>
      <c r="E31" s="358"/>
      <c r="F31" s="358"/>
      <c r="G31" s="358"/>
      <c r="H31" s="358"/>
      <c r="I31" s="358"/>
      <c r="J31" s="358"/>
      <c r="K31" s="358"/>
      <c r="L31" s="358"/>
      <c r="M31" s="358"/>
      <c r="N31" s="358"/>
      <c r="O31" s="358"/>
    </row>
    <row r="32" spans="2:16" s="1" customFormat="1" ht="14.65" x14ac:dyDescent="0.3">
      <c r="B32" s="358" t="s">
        <v>823</v>
      </c>
      <c r="C32" s="358"/>
      <c r="D32" s="358"/>
      <c r="E32" s="358"/>
      <c r="F32" s="358"/>
      <c r="G32" s="358"/>
      <c r="H32" s="358"/>
      <c r="I32" s="358"/>
      <c r="J32" s="358"/>
      <c r="K32" s="358"/>
      <c r="L32" s="358"/>
      <c r="M32" s="358"/>
      <c r="N32" s="358"/>
      <c r="O32" s="358"/>
    </row>
    <row r="33" spans="2:15" s="1" customFormat="1" ht="14.65" x14ac:dyDescent="0.3">
      <c r="B33" s="358"/>
      <c r="C33" s="358"/>
      <c r="D33" s="358"/>
      <c r="E33" s="358"/>
      <c r="F33" s="358"/>
      <c r="G33" s="358"/>
      <c r="H33" s="358"/>
      <c r="I33" s="358"/>
      <c r="J33" s="358"/>
      <c r="K33" s="358"/>
      <c r="L33" s="358"/>
      <c r="M33" s="358"/>
      <c r="N33" s="358"/>
      <c r="O33" s="358"/>
    </row>
    <row r="34" spans="2:15" s="1" customFormat="1" ht="14.65" x14ac:dyDescent="0.3">
      <c r="B34" s="358" t="s">
        <v>824</v>
      </c>
      <c r="C34" s="358"/>
      <c r="D34" s="358"/>
      <c r="E34" s="358"/>
      <c r="F34" s="358"/>
      <c r="G34" s="358"/>
      <c r="H34" s="358"/>
      <c r="I34" s="358"/>
      <c r="J34" s="358"/>
      <c r="K34" s="358"/>
      <c r="L34" s="358"/>
      <c r="M34" s="358"/>
      <c r="N34" s="358"/>
      <c r="O34" s="358"/>
    </row>
    <row r="35" spans="2:15" s="1" customFormat="1" x14ac:dyDescent="0.3">
      <c r="K35" s="9"/>
    </row>
    <row r="36" spans="2:15" s="1" customFormat="1" x14ac:dyDescent="0.3">
      <c r="K36" s="9"/>
    </row>
    <row r="37" spans="2:15" s="1" customFormat="1" x14ac:dyDescent="0.3">
      <c r="K37" s="9"/>
    </row>
    <row r="38" spans="2:15" s="1" customFormat="1" x14ac:dyDescent="0.3">
      <c r="K38" s="9"/>
    </row>
    <row r="39" spans="2:15" s="1" customFormat="1" x14ac:dyDescent="0.3">
      <c r="K39" s="9"/>
    </row>
    <row r="40" spans="2:15" s="1" customFormat="1" x14ac:dyDescent="0.3">
      <c r="K40" s="9"/>
    </row>
    <row r="41" spans="2:15" s="1" customFormat="1" x14ac:dyDescent="0.3">
      <c r="K41" s="9"/>
    </row>
    <row r="42" spans="2:15" s="1" customFormat="1" x14ac:dyDescent="0.3">
      <c r="K42" s="9"/>
    </row>
    <row r="43" spans="2:15" s="1" customFormat="1" x14ac:dyDescent="0.3">
      <c r="K43" s="9"/>
    </row>
    <row r="44" spans="2:15" s="1" customFormat="1" x14ac:dyDescent="0.3">
      <c r="K44" s="9"/>
    </row>
    <row r="45" spans="2:15" s="1" customFormat="1" x14ac:dyDescent="0.3">
      <c r="K45" s="9"/>
    </row>
    <row r="46" spans="2:15" s="1" customFormat="1" x14ac:dyDescent="0.3">
      <c r="K46" s="9"/>
    </row>
    <row r="47" spans="2:15" s="1" customFormat="1" x14ac:dyDescent="0.3">
      <c r="K47" s="9"/>
    </row>
    <row r="48" spans="2:15" s="1" customFormat="1" x14ac:dyDescent="0.3">
      <c r="K48" s="9"/>
    </row>
    <row r="49" spans="11:11" s="1" customFormat="1" x14ac:dyDescent="0.3">
      <c r="K49" s="9"/>
    </row>
    <row r="50" spans="11:11" s="1" customFormat="1" x14ac:dyDescent="0.3">
      <c r="K50" s="9"/>
    </row>
    <row r="51" spans="11:11" s="1" customFormat="1" x14ac:dyDescent="0.3">
      <c r="K51" s="9"/>
    </row>
    <row r="52" spans="11:11" s="1" customFormat="1" x14ac:dyDescent="0.3">
      <c r="K52" s="9"/>
    </row>
    <row r="53" spans="11:11" s="1" customFormat="1" x14ac:dyDescent="0.3">
      <c r="K53" s="9"/>
    </row>
    <row r="54" spans="11:11" s="1" customFormat="1" x14ac:dyDescent="0.3">
      <c r="K54" s="9"/>
    </row>
    <row r="55" spans="11:11" s="1" customFormat="1" x14ac:dyDescent="0.3">
      <c r="K55" s="9"/>
    </row>
    <row r="56" spans="11:11" s="1" customFormat="1" x14ac:dyDescent="0.3">
      <c r="K56" s="9"/>
    </row>
    <row r="57" spans="11:11" s="1" customFormat="1" x14ac:dyDescent="0.3">
      <c r="K57" s="9"/>
    </row>
    <row r="58" spans="11:11" s="1" customFormat="1" x14ac:dyDescent="0.3">
      <c r="K58" s="9"/>
    </row>
    <row r="59" spans="11:11" s="1" customFormat="1" x14ac:dyDescent="0.3">
      <c r="K59" s="9"/>
    </row>
    <row r="60" spans="11:11" s="1" customFormat="1" x14ac:dyDescent="0.3">
      <c r="K60" s="9"/>
    </row>
    <row r="61" spans="11:11" s="1" customFormat="1" x14ac:dyDescent="0.3">
      <c r="K61" s="9"/>
    </row>
    <row r="62" spans="11:11" s="1" customFormat="1" x14ac:dyDescent="0.3">
      <c r="K62" s="9"/>
    </row>
    <row r="63" spans="11:11" s="1" customFormat="1" x14ac:dyDescent="0.3">
      <c r="K63" s="9"/>
    </row>
    <row r="64" spans="11:11" s="1" customFormat="1" x14ac:dyDescent="0.3">
      <c r="K64" s="9"/>
    </row>
    <row r="65" spans="11:11" s="1" customFormat="1" x14ac:dyDescent="0.3">
      <c r="K65" s="9"/>
    </row>
    <row r="66" spans="11:11" s="1" customFormat="1" x14ac:dyDescent="0.3">
      <c r="K66" s="9"/>
    </row>
    <row r="67" spans="11:11" s="1" customFormat="1" x14ac:dyDescent="0.3">
      <c r="K67" s="9"/>
    </row>
    <row r="68" spans="11:11" s="1" customFormat="1" x14ac:dyDescent="0.3">
      <c r="K68" s="9"/>
    </row>
    <row r="69" spans="11:11" s="1" customFormat="1" x14ac:dyDescent="0.3">
      <c r="K69" s="9"/>
    </row>
    <row r="70" spans="11:11" s="1" customFormat="1" x14ac:dyDescent="0.3">
      <c r="K70" s="9"/>
    </row>
    <row r="71" spans="11:11" s="1" customFormat="1" x14ac:dyDescent="0.3">
      <c r="K71" s="9"/>
    </row>
    <row r="72" spans="11:11" s="1" customFormat="1" x14ac:dyDescent="0.3">
      <c r="K72" s="9"/>
    </row>
    <row r="73" spans="11:11" s="1" customFormat="1" x14ac:dyDescent="0.3">
      <c r="K73" s="9"/>
    </row>
    <row r="74" spans="11:11" s="1" customFormat="1" x14ac:dyDescent="0.3">
      <c r="K74" s="9"/>
    </row>
    <row r="75" spans="11:11" s="1" customFormat="1" x14ac:dyDescent="0.3">
      <c r="K75" s="9"/>
    </row>
    <row r="76" spans="11:11" s="1" customFormat="1" x14ac:dyDescent="0.3">
      <c r="K76" s="9"/>
    </row>
    <row r="77" spans="11:11" s="1" customFormat="1" x14ac:dyDescent="0.3">
      <c r="K77" s="9"/>
    </row>
    <row r="78" spans="11:11" s="1" customFormat="1" x14ac:dyDescent="0.3">
      <c r="K78" s="9"/>
    </row>
    <row r="79" spans="11:11" s="1" customFormat="1" x14ac:dyDescent="0.3">
      <c r="K79" s="9"/>
    </row>
    <row r="80" spans="11:11" s="1" customFormat="1" x14ac:dyDescent="0.3">
      <c r="K80" s="9"/>
    </row>
    <row r="81" spans="11:11" s="1" customFormat="1" x14ac:dyDescent="0.3">
      <c r="K81" s="9"/>
    </row>
    <row r="82" spans="11:11" s="1" customFormat="1" x14ac:dyDescent="0.3">
      <c r="K82" s="9"/>
    </row>
    <row r="83" spans="11:11" s="1" customFormat="1" x14ac:dyDescent="0.3">
      <c r="K83" s="9"/>
    </row>
    <row r="84" spans="11:11" s="1" customFormat="1" x14ac:dyDescent="0.3">
      <c r="K84" s="9"/>
    </row>
    <row r="85" spans="11:11" s="1" customFormat="1" x14ac:dyDescent="0.3">
      <c r="K85" s="9"/>
    </row>
    <row r="86" spans="11:11" s="1" customFormat="1" x14ac:dyDescent="0.3">
      <c r="K86" s="9"/>
    </row>
    <row r="87" spans="11:11" s="1" customFormat="1" x14ac:dyDescent="0.3">
      <c r="K87" s="9"/>
    </row>
    <row r="88" spans="11:11" s="1" customFormat="1" x14ac:dyDescent="0.3">
      <c r="K88" s="9"/>
    </row>
    <row r="89" spans="11:11" s="1" customFormat="1" x14ac:dyDescent="0.3">
      <c r="K89" s="9"/>
    </row>
    <row r="90" spans="11:11" s="1" customFormat="1" x14ac:dyDescent="0.3">
      <c r="K90" s="9"/>
    </row>
    <row r="91" spans="11:11" s="1" customFormat="1" x14ac:dyDescent="0.3">
      <c r="K91" s="9"/>
    </row>
    <row r="92" spans="11:11" s="1" customFormat="1" x14ac:dyDescent="0.3">
      <c r="K92" s="9"/>
    </row>
    <row r="93" spans="11:11" s="1" customFormat="1" x14ac:dyDescent="0.3">
      <c r="K93" s="9"/>
    </row>
    <row r="94" spans="11:11" s="1" customFormat="1" x14ac:dyDescent="0.3">
      <c r="K94" s="9"/>
    </row>
    <row r="95" spans="11:11" s="1" customFormat="1" x14ac:dyDescent="0.3">
      <c r="K95" s="9"/>
    </row>
    <row r="96" spans="11:11" s="1" customFormat="1" x14ac:dyDescent="0.3">
      <c r="K96" s="9"/>
    </row>
    <row r="97" spans="11:11" s="1" customFormat="1" x14ac:dyDescent="0.3">
      <c r="K97" s="9"/>
    </row>
    <row r="98" spans="11:11" s="1" customFormat="1" x14ac:dyDescent="0.3">
      <c r="K98" s="9"/>
    </row>
    <row r="99" spans="11:11" s="1" customFormat="1" x14ac:dyDescent="0.3">
      <c r="K99" s="9"/>
    </row>
    <row r="100" spans="11:11" s="1" customFormat="1" x14ac:dyDescent="0.3">
      <c r="K100" s="9"/>
    </row>
    <row r="101" spans="11:11" s="1" customFormat="1" x14ac:dyDescent="0.3">
      <c r="K101" s="9"/>
    </row>
    <row r="102" spans="11:11" s="1" customFormat="1" x14ac:dyDescent="0.3">
      <c r="K102" s="9"/>
    </row>
    <row r="103" spans="11:11" s="1" customFormat="1" x14ac:dyDescent="0.3">
      <c r="K103" s="9"/>
    </row>
    <row r="104" spans="11:11" s="1" customFormat="1" x14ac:dyDescent="0.3">
      <c r="K104" s="9"/>
    </row>
    <row r="105" spans="11:11" s="1" customFormat="1" x14ac:dyDescent="0.3">
      <c r="K105" s="9"/>
    </row>
    <row r="106" spans="11:11" s="1" customFormat="1" x14ac:dyDescent="0.3">
      <c r="K106" s="9"/>
    </row>
    <row r="107" spans="11:11" s="1" customFormat="1" x14ac:dyDescent="0.3">
      <c r="K107" s="9"/>
    </row>
    <row r="108" spans="11:11" s="1" customFormat="1" x14ac:dyDescent="0.3">
      <c r="K108" s="9"/>
    </row>
    <row r="109" spans="11:11" s="1" customFormat="1" x14ac:dyDescent="0.3">
      <c r="K109" s="9"/>
    </row>
    <row r="110" spans="11:11" s="1" customFormat="1" x14ac:dyDescent="0.3">
      <c r="K110" s="9"/>
    </row>
    <row r="111" spans="11:11" s="1" customFormat="1" x14ac:dyDescent="0.3">
      <c r="K111" s="9"/>
    </row>
    <row r="112" spans="11:11" s="1" customFormat="1" x14ac:dyDescent="0.3">
      <c r="K112" s="9"/>
    </row>
    <row r="113" spans="11:11" s="1" customFormat="1" x14ac:dyDescent="0.3">
      <c r="K113" s="9"/>
    </row>
    <row r="114" spans="11:11" s="1" customFormat="1" x14ac:dyDescent="0.3">
      <c r="K114" s="9"/>
    </row>
    <row r="115" spans="11:11" s="1" customFormat="1" x14ac:dyDescent="0.3">
      <c r="K115" s="9"/>
    </row>
    <row r="116" spans="11:11" s="1" customFormat="1" x14ac:dyDescent="0.3">
      <c r="K116" s="9"/>
    </row>
    <row r="117" spans="11:11" s="1" customFormat="1" x14ac:dyDescent="0.3">
      <c r="K117" s="9"/>
    </row>
    <row r="118" spans="11:11" s="1" customFormat="1" x14ac:dyDescent="0.3">
      <c r="K118" s="9"/>
    </row>
    <row r="119" spans="11:11" s="1" customFormat="1" x14ac:dyDescent="0.3">
      <c r="K119" s="9"/>
    </row>
    <row r="120" spans="11:11" s="1" customFormat="1" x14ac:dyDescent="0.3">
      <c r="K120" s="9"/>
    </row>
    <row r="121" spans="11:11" s="1" customFormat="1" x14ac:dyDescent="0.3">
      <c r="K121" s="9"/>
    </row>
    <row r="122" spans="11:11" s="1" customFormat="1" x14ac:dyDescent="0.3">
      <c r="K122" s="9"/>
    </row>
    <row r="123" spans="11:11" s="1" customFormat="1" x14ac:dyDescent="0.3">
      <c r="K123" s="9"/>
    </row>
    <row r="124" spans="11:11" s="1" customFormat="1" x14ac:dyDescent="0.3">
      <c r="K124" s="9"/>
    </row>
    <row r="125" spans="11:11" s="1" customFormat="1" x14ac:dyDescent="0.3">
      <c r="K125" s="9"/>
    </row>
    <row r="126" spans="11:11" s="1" customFormat="1" x14ac:dyDescent="0.3">
      <c r="K126" s="9"/>
    </row>
    <row r="127" spans="11:11" s="1" customFormat="1" x14ac:dyDescent="0.3">
      <c r="K127" s="9"/>
    </row>
    <row r="128" spans="11:11" s="1" customFormat="1" x14ac:dyDescent="0.3">
      <c r="K128" s="9"/>
    </row>
    <row r="129" spans="11:11" s="1" customFormat="1" x14ac:dyDescent="0.3">
      <c r="K129" s="9"/>
    </row>
    <row r="130" spans="11:11" s="1" customFormat="1" x14ac:dyDescent="0.3">
      <c r="K130" s="9"/>
    </row>
    <row r="131" spans="11:11" s="1" customFormat="1" x14ac:dyDescent="0.3">
      <c r="K131" s="9"/>
    </row>
    <row r="132" spans="11:11" s="1" customFormat="1" x14ac:dyDescent="0.3">
      <c r="K132" s="9"/>
    </row>
    <row r="133" spans="11:11" s="1" customFormat="1" x14ac:dyDescent="0.3">
      <c r="K133" s="9"/>
    </row>
    <row r="134" spans="11:11" s="1" customFormat="1" x14ac:dyDescent="0.3">
      <c r="K134" s="9"/>
    </row>
    <row r="135" spans="11:11" s="1" customFormat="1" x14ac:dyDescent="0.3">
      <c r="K135" s="9"/>
    </row>
    <row r="136" spans="11:11" s="1" customFormat="1" x14ac:dyDescent="0.3">
      <c r="K136" s="9"/>
    </row>
    <row r="137" spans="11:11" s="1" customFormat="1" x14ac:dyDescent="0.3">
      <c r="K137" s="9"/>
    </row>
    <row r="138" spans="11:11" s="1" customFormat="1" x14ac:dyDescent="0.3">
      <c r="K138" s="9"/>
    </row>
    <row r="139" spans="11:11" s="1" customFormat="1" x14ac:dyDescent="0.3">
      <c r="K139" s="9"/>
    </row>
    <row r="140" spans="11:11" s="1" customFormat="1" x14ac:dyDescent="0.3">
      <c r="K140" s="9"/>
    </row>
    <row r="141" spans="11:11" s="1" customFormat="1" x14ac:dyDescent="0.3">
      <c r="K141" s="9"/>
    </row>
    <row r="142" spans="11:11" s="1" customFormat="1" x14ac:dyDescent="0.3">
      <c r="K142" s="9"/>
    </row>
    <row r="143" spans="11:11" s="1" customFormat="1" x14ac:dyDescent="0.3">
      <c r="K143" s="9"/>
    </row>
    <row r="144" spans="11:11" s="1" customFormat="1" x14ac:dyDescent="0.3">
      <c r="K144" s="9"/>
    </row>
    <row r="145" spans="2:11" s="1" customFormat="1" x14ac:dyDescent="0.3">
      <c r="K145" s="9"/>
    </row>
    <row r="146" spans="2:11" s="1" customFormat="1" x14ac:dyDescent="0.3">
      <c r="K146" s="9"/>
    </row>
    <row r="147" spans="2:11" s="1" customFormat="1" x14ac:dyDescent="0.3">
      <c r="K147" s="9"/>
    </row>
    <row r="148" spans="2:11" s="1" customFormat="1" x14ac:dyDescent="0.3">
      <c r="K148" s="9"/>
    </row>
    <row r="149" spans="2:11" s="1" customFormat="1" x14ac:dyDescent="0.3">
      <c r="K149" s="9"/>
    </row>
    <row r="150" spans="2:11" s="1" customFormat="1" x14ac:dyDescent="0.3">
      <c r="K150" s="9"/>
    </row>
    <row r="151" spans="2:11" s="1" customFormat="1" x14ac:dyDescent="0.3">
      <c r="K151" s="9"/>
    </row>
    <row r="152" spans="2:11" s="1" customFormat="1" x14ac:dyDescent="0.3">
      <c r="K152" s="9"/>
    </row>
    <row r="153" spans="2:11" s="1" customFormat="1" x14ac:dyDescent="0.3">
      <c r="K153" s="9"/>
    </row>
    <row r="154" spans="2:11" s="1" customFormat="1" x14ac:dyDescent="0.3">
      <c r="K154" s="9"/>
    </row>
    <row r="155" spans="2:11" s="1" customFormat="1" x14ac:dyDescent="0.3">
      <c r="K155" s="9"/>
    </row>
    <row r="156" spans="2:11" s="1" customFormat="1" x14ac:dyDescent="0.3">
      <c r="K156" s="9"/>
    </row>
    <row r="157" spans="2:11" s="1" customFormat="1" x14ac:dyDescent="0.3">
      <c r="K157" s="9"/>
    </row>
    <row r="158" spans="2:11" s="1" customFormat="1" x14ac:dyDescent="0.3">
      <c r="K158" s="9"/>
    </row>
    <row r="159" spans="2:11" customFormat="1" x14ac:dyDescent="0.3">
      <c r="B159" s="1"/>
      <c r="C159" s="1"/>
      <c r="D159" s="1"/>
      <c r="E159" s="1"/>
      <c r="F159" s="1"/>
      <c r="G159" s="1"/>
      <c r="H159" s="1"/>
      <c r="I159" s="1"/>
      <c r="J159" s="1"/>
      <c r="K159" s="9"/>
    </row>
  </sheetData>
  <mergeCells count="18">
    <mergeCell ref="B30:O30"/>
    <mergeCell ref="B32:O32"/>
    <mergeCell ref="B34:O34"/>
    <mergeCell ref="B26:O26"/>
    <mergeCell ref="B22:O22"/>
    <mergeCell ref="B28:O28"/>
    <mergeCell ref="B24:O24"/>
    <mergeCell ref="B31:O31"/>
    <mergeCell ref="B33:O33"/>
    <mergeCell ref="B2:M2"/>
    <mergeCell ref="B16:O16"/>
    <mergeCell ref="B18:O18"/>
    <mergeCell ref="B20:O20"/>
    <mergeCell ref="B6:O6"/>
    <mergeCell ref="B8:O8"/>
    <mergeCell ref="B10:O10"/>
    <mergeCell ref="B12:O12"/>
    <mergeCell ref="B14:O14"/>
  </mergeCells>
  <hyperlinks>
    <hyperlink ref="B8" location="'PT2-med sector-rooms furnit obj'!A1" display="Emission scenarios for disinfectants used in the medical sector for disinfection of rooms, furniture and objects" xr:uid="{00000000-0004-0000-0100-000000000000}"/>
    <hyperlink ref="B18" location="'PT2-chemical toilets'!A1" display="Emission scenario for disinfectants used in disinfection of chemical toilets" xr:uid="{00000000-0004-0000-0100-000001000000}"/>
    <hyperlink ref="B6" location="'PT2-sanitary purposes'!A1" display="Emission scenarios for disinfectants used for sanitary purposes (ESD RIVM 2001, § 2.2)" xr:uid="{00000000-0004-0000-0100-000002000000}"/>
    <hyperlink ref="B10" location="'PT2-med sector-instruments'!A1" display="Emission scenarios for disinfectants used in the medical sector for disinfection of instruments (ESD RIVM 2001, § 3.4)" xr:uid="{00000000-0004-0000-0100-000003000000}"/>
    <hyperlink ref="B12" location="'PT2-med sector-laundry'!A1" display="Emission scenarios for disinfectants used in the medical sector for doing laundry (ESD RIVM 2001, § 3.5)" xr:uid="{00000000-0004-0000-0100-000004000000}"/>
    <hyperlink ref="B14" location="'PT2-industrial areas'!A1" display="Emission scenarios for disinfectants used in industrial and institutional areas (ESD JRC 2011, § 2.1)" xr:uid="{00000000-0004-0000-0100-000005000000}"/>
    <hyperlink ref="B16" location="'PT2-air conditioning systems'!A1" display="Emission scenario for disinfectants used in disinfection of air conditioning systems (ESD JRC 2011, § 2.2)" xr:uid="{00000000-0004-0000-0100-000006000000}"/>
    <hyperlink ref="B20" location="'PT2-private pools'!A1" display="Emission scenarios for disinfectants used in permanent installed private pools (TAB)" xr:uid="{00000000-0004-0000-0100-000007000000}"/>
    <hyperlink ref="B26" location="'PT2-aquaria'!A1" display="Emission scenarios for the disinfection of aquaria (TAB)" xr:uid="{00000000-0004-0000-0100-000008000000}"/>
    <hyperlink ref="B22" location="'PT2-small pools'!A1" display="Emission scenario for the disinfection of above ground small pools (TAB)" xr:uid="{00000000-0004-0000-0100-000009000000}"/>
    <hyperlink ref="B28" location="'PT2-indoor fountains'!A1" display="Emission scenario for the disinfection of indoor fountains (TAB)" xr:uid="{00000000-0004-0000-0100-00000A000000}"/>
    <hyperlink ref="B24:P24" location="'PT2-public pools'!A1" display="Emission scenarios for disinfectants used in public swimming pools (TAB)" xr:uid="{00000000-0004-0000-0100-00000B000000}"/>
    <hyperlink ref="B30:O30" location="'PT2-treatm.against algae-facade'!A1" display="Emission scenario for calculating the releases from the treatment of a house façade (curative treatment) " xr:uid="{BF9352DE-ADCE-414E-9010-D800133CC8E6}"/>
    <hyperlink ref="B32:O32" location="'PT2-treatm.against algae-roof'!A1" display="Emission scenario for calculating the releases from the treatment of a house roof (curative treatment) " xr:uid="{32DB63AC-0180-4781-A92B-80537C1F312B}"/>
    <hyperlink ref="B34:O34" location="'PT2-treatm.against algae-house'!A1" display="Emission scenario for calculating the releases from the treatment of a house façade and roof (curative treatment) " xr:uid="{E0221191-D713-4C35-81F7-B01BDFBCBB4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X449"/>
  <sheetViews>
    <sheetView topLeftCell="A79" zoomScale="96" zoomScaleNormal="96" workbookViewId="0">
      <selection activeCell="K105" sqref="K105"/>
    </sheetView>
  </sheetViews>
  <sheetFormatPr defaultColWidth="8.76171875" defaultRowHeight="12.4" x14ac:dyDescent="0.3"/>
  <cols>
    <col min="1" max="1" width="1.64453125" style="26" customWidth="1"/>
    <col min="2" max="2" width="20.64453125" style="27" customWidth="1"/>
    <col min="3" max="3" width="3.64453125" style="27" customWidth="1"/>
    <col min="4" max="4" width="30.64453125" style="27" customWidth="1"/>
    <col min="5" max="5" width="3.64453125" style="27" customWidth="1"/>
    <col min="6" max="8" width="15.64453125" style="27" customWidth="1"/>
    <col min="9" max="9" width="10.64453125" style="27" customWidth="1"/>
    <col min="10" max="10" width="45.64453125" style="64" customWidth="1"/>
    <col min="11" max="13" width="15.64453125" style="26" customWidth="1"/>
    <col min="14" max="102" width="8.76171875" style="26"/>
    <col min="103" max="16384" width="8.76171875" style="27"/>
  </cols>
  <sheetData>
    <row r="1" spans="1:102" x14ac:dyDescent="0.3">
      <c r="A1" s="24"/>
      <c r="B1" s="24"/>
      <c r="C1" s="24"/>
      <c r="D1" s="24"/>
      <c r="E1" s="24"/>
      <c r="F1" s="24"/>
      <c r="G1" s="24"/>
      <c r="H1" s="24"/>
      <c r="I1" s="24"/>
      <c r="J1" s="25"/>
      <c r="K1" s="24"/>
      <c r="L1" s="24"/>
      <c r="M1" s="24"/>
      <c r="N1" s="24"/>
    </row>
    <row r="2" spans="1:102" ht="43.5" customHeight="1" x14ac:dyDescent="0.3">
      <c r="A2" s="24"/>
      <c r="B2" s="349" t="s">
        <v>176</v>
      </c>
      <c r="C2" s="349"/>
      <c r="D2" s="349"/>
      <c r="E2" s="349"/>
      <c r="F2" s="349"/>
      <c r="G2" s="349"/>
      <c r="H2" s="349"/>
      <c r="I2" s="349"/>
      <c r="J2" s="25"/>
      <c r="K2" s="24"/>
      <c r="L2" s="24"/>
      <c r="M2" s="24"/>
      <c r="N2" s="24"/>
    </row>
    <row r="3" spans="1:102" x14ac:dyDescent="0.3">
      <c r="A3" s="24"/>
      <c r="B3" s="24"/>
      <c r="C3" s="24"/>
      <c r="D3" s="24"/>
      <c r="E3" s="24"/>
      <c r="F3" s="24"/>
      <c r="G3" s="24"/>
      <c r="H3" s="24"/>
      <c r="I3" s="24"/>
      <c r="J3" s="25"/>
      <c r="K3" s="24"/>
      <c r="L3" s="24"/>
      <c r="M3" s="24"/>
      <c r="N3" s="24"/>
    </row>
    <row r="4" spans="1:102" ht="17.649999999999999" x14ac:dyDescent="0.3">
      <c r="A4" s="24"/>
      <c r="B4" s="359" t="s">
        <v>256</v>
      </c>
      <c r="C4" s="359"/>
      <c r="D4" s="359"/>
      <c r="E4" s="359"/>
      <c r="F4" s="359"/>
      <c r="G4" s="359"/>
      <c r="H4" s="359"/>
      <c r="I4" s="359"/>
      <c r="J4" s="359"/>
      <c r="K4" s="24"/>
      <c r="L4" s="24"/>
      <c r="M4" s="24"/>
      <c r="N4" s="24"/>
    </row>
    <row r="5" spans="1:102" ht="15" thickBot="1" x14ac:dyDescent="0.35">
      <c r="A5" s="24"/>
      <c r="B5" s="28"/>
      <c r="C5" s="28"/>
      <c r="D5" s="28"/>
      <c r="E5" s="28"/>
      <c r="F5" s="28"/>
      <c r="G5" s="28"/>
      <c r="H5" s="28"/>
      <c r="I5" s="28"/>
      <c r="J5" s="28"/>
      <c r="K5" s="24"/>
      <c r="L5" s="24"/>
      <c r="M5" s="24"/>
      <c r="N5" s="24"/>
    </row>
    <row r="6" spans="1:102" ht="13.5" x14ac:dyDescent="0.3">
      <c r="A6" s="24"/>
      <c r="B6" s="88" t="s">
        <v>295</v>
      </c>
      <c r="C6" s="69"/>
      <c r="D6" s="69"/>
      <c r="E6" s="69"/>
      <c r="F6" s="69"/>
      <c r="G6" s="69"/>
      <c r="H6" s="69"/>
      <c r="I6" s="69"/>
      <c r="J6" s="70"/>
      <c r="K6" s="24"/>
      <c r="L6" s="92"/>
      <c r="M6" s="24"/>
      <c r="N6" s="24"/>
    </row>
    <row r="7" spans="1:102" s="89" customFormat="1" ht="3" customHeight="1" x14ac:dyDescent="0.3">
      <c r="A7" s="38"/>
      <c r="B7" s="93"/>
      <c r="C7" s="81"/>
      <c r="D7" s="81"/>
      <c r="E7" s="81"/>
      <c r="F7" s="81"/>
      <c r="G7" s="81"/>
      <c r="H7" s="81"/>
      <c r="I7" s="81"/>
      <c r="J7" s="94"/>
      <c r="K7" s="38"/>
      <c r="L7" s="38"/>
      <c r="M7" s="38"/>
      <c r="N7" s="38"/>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row>
    <row r="8" spans="1:102" ht="19.149999999999999" customHeight="1" x14ac:dyDescent="0.3">
      <c r="A8" s="24"/>
      <c r="B8" s="361" t="s">
        <v>257</v>
      </c>
      <c r="C8" s="362"/>
      <c r="D8" s="362"/>
      <c r="E8" s="362"/>
      <c r="F8" s="362"/>
      <c r="G8" s="362"/>
      <c r="H8" s="362"/>
      <c r="I8" s="362"/>
      <c r="J8" s="363"/>
      <c r="K8" s="24"/>
      <c r="L8" s="24"/>
      <c r="M8" s="24"/>
      <c r="N8" s="24"/>
    </row>
    <row r="9" spans="1:102" ht="23.45" customHeight="1" x14ac:dyDescent="0.3">
      <c r="A9" s="24"/>
      <c r="B9" s="361" t="s">
        <v>258</v>
      </c>
      <c r="C9" s="362"/>
      <c r="D9" s="362"/>
      <c r="E9" s="362"/>
      <c r="F9" s="362"/>
      <c r="G9" s="362"/>
      <c r="H9" s="362"/>
      <c r="I9" s="362"/>
      <c r="J9" s="363"/>
      <c r="K9" s="24"/>
      <c r="L9" s="24"/>
      <c r="M9" s="24"/>
      <c r="N9" s="24"/>
    </row>
    <row r="10" spans="1:102" ht="25.9" customHeight="1" x14ac:dyDescent="0.3">
      <c r="A10" s="24"/>
      <c r="B10" s="361" t="s">
        <v>259</v>
      </c>
      <c r="C10" s="362"/>
      <c r="D10" s="362"/>
      <c r="E10" s="362"/>
      <c r="F10" s="362"/>
      <c r="G10" s="362"/>
      <c r="H10" s="362"/>
      <c r="I10" s="362"/>
      <c r="J10" s="363"/>
      <c r="K10" s="24"/>
      <c r="L10" s="24"/>
      <c r="M10" s="24"/>
      <c r="N10" s="24"/>
    </row>
    <row r="11" spans="1:102" s="89" customFormat="1" ht="3" customHeight="1" thickBot="1" x14ac:dyDescent="0.35">
      <c r="A11" s="38"/>
      <c r="B11" s="95"/>
      <c r="C11" s="96"/>
      <c r="D11" s="96"/>
      <c r="E11" s="96"/>
      <c r="F11" s="96"/>
      <c r="G11" s="96"/>
      <c r="H11" s="96"/>
      <c r="I11" s="96"/>
      <c r="J11" s="97"/>
      <c r="K11" s="38"/>
      <c r="L11" s="38"/>
      <c r="M11" s="38"/>
      <c r="N11" s="38"/>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row>
    <row r="12" spans="1:102" s="89" customFormat="1" x14ac:dyDescent="0.3">
      <c r="A12" s="38"/>
      <c r="B12" s="38"/>
      <c r="C12" s="38"/>
      <c r="D12" s="38"/>
      <c r="E12" s="38"/>
      <c r="F12" s="38"/>
      <c r="G12" s="38"/>
      <c r="H12" s="38"/>
      <c r="I12" s="38"/>
      <c r="J12" s="90"/>
      <c r="K12" s="38"/>
      <c r="L12" s="38"/>
      <c r="M12" s="38"/>
      <c r="N12" s="38"/>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row>
    <row r="13" spans="1:102" s="33" customFormat="1" ht="13.5" x14ac:dyDescent="0.3">
      <c r="A13" s="29"/>
      <c r="B13" s="30" t="s">
        <v>294</v>
      </c>
      <c r="C13" s="31"/>
      <c r="D13" s="31"/>
      <c r="E13" s="31"/>
      <c r="F13" s="31"/>
      <c r="G13" s="31"/>
      <c r="H13" s="31"/>
      <c r="I13" s="29"/>
      <c r="J13" s="29"/>
      <c r="K13" s="29"/>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row>
    <row r="14" spans="1:102" s="26" customFormat="1" ht="30" customHeight="1" x14ac:dyDescent="0.3">
      <c r="B14" s="367" t="s">
        <v>248</v>
      </c>
      <c r="C14" s="367"/>
      <c r="D14" s="367"/>
      <c r="E14" s="367"/>
      <c r="F14" s="367"/>
      <c r="G14" s="367"/>
      <c r="H14" s="367"/>
      <c r="I14" s="367"/>
      <c r="J14" s="367"/>
      <c r="K14" s="34"/>
    </row>
    <row r="15" spans="1:102" s="35" customFormat="1" x14ac:dyDescent="0.3">
      <c r="B15" s="36"/>
      <c r="C15" s="36"/>
      <c r="D15" s="36"/>
      <c r="E15" s="36"/>
      <c r="F15" s="36"/>
      <c r="G15" s="36"/>
      <c r="H15" s="36"/>
      <c r="I15" s="34"/>
      <c r="J15" s="34"/>
      <c r="K15" s="34"/>
    </row>
    <row r="16" spans="1:102" ht="35.25" customHeight="1" x14ac:dyDescent="0.3">
      <c r="A16" s="24"/>
      <c r="B16" s="366" t="s">
        <v>278</v>
      </c>
      <c r="C16" s="366"/>
      <c r="D16" s="366"/>
      <c r="E16" s="366"/>
      <c r="F16" s="366"/>
      <c r="G16" s="366"/>
      <c r="H16" s="366"/>
      <c r="I16" s="366"/>
      <c r="J16" s="366"/>
      <c r="K16" s="24"/>
      <c r="L16" s="24"/>
      <c r="M16" s="24"/>
      <c r="N16" s="24"/>
    </row>
    <row r="17" spans="1:14" x14ac:dyDescent="0.3">
      <c r="A17" s="24"/>
      <c r="B17" s="24"/>
      <c r="C17" s="24"/>
      <c r="D17" s="24"/>
      <c r="E17" s="24"/>
      <c r="F17" s="24"/>
      <c r="G17" s="24"/>
      <c r="H17" s="24"/>
      <c r="I17" s="24"/>
      <c r="J17" s="25"/>
      <c r="K17" s="24"/>
      <c r="L17" s="24"/>
      <c r="M17" s="24"/>
      <c r="N17" s="24"/>
    </row>
    <row r="18" spans="1:14" ht="37.5" customHeight="1" x14ac:dyDescent="0.3">
      <c r="A18" s="24"/>
      <c r="B18" s="360" t="s">
        <v>522</v>
      </c>
      <c r="C18" s="360"/>
      <c r="D18" s="360"/>
      <c r="E18" s="360"/>
      <c r="F18" s="360"/>
      <c r="G18" s="360"/>
      <c r="H18" s="360"/>
      <c r="I18" s="360"/>
      <c r="J18" s="360"/>
      <c r="K18" s="24"/>
      <c r="L18" s="24"/>
      <c r="M18" s="24"/>
      <c r="N18" s="24"/>
    </row>
    <row r="19" spans="1:14" x14ac:dyDescent="0.3">
      <c r="A19" s="24"/>
      <c r="B19" s="24"/>
      <c r="C19" s="24"/>
      <c r="D19" s="24"/>
      <c r="E19" s="24"/>
      <c r="F19" s="24"/>
      <c r="G19" s="24"/>
      <c r="H19" s="24"/>
      <c r="I19" s="24"/>
      <c r="J19" s="25"/>
      <c r="K19" s="24"/>
      <c r="L19" s="24"/>
      <c r="M19" s="24"/>
      <c r="N19" s="24"/>
    </row>
    <row r="20" spans="1:14" x14ac:dyDescent="0.3">
      <c r="A20" s="24"/>
      <c r="B20" s="37" t="s">
        <v>17</v>
      </c>
      <c r="C20" s="24"/>
      <c r="D20" s="24"/>
      <c r="E20" s="24"/>
      <c r="F20" s="24"/>
      <c r="G20" s="24"/>
      <c r="H20" s="24"/>
      <c r="I20" s="24"/>
      <c r="J20" s="25"/>
      <c r="K20" s="24"/>
      <c r="L20" s="24"/>
      <c r="M20" s="24"/>
      <c r="N20" s="24"/>
    </row>
    <row r="21" spans="1:14" ht="15.4" x14ac:dyDescent="0.3">
      <c r="A21" s="24"/>
      <c r="B21" s="38" t="s">
        <v>234</v>
      </c>
      <c r="C21" s="24"/>
      <c r="D21" s="24"/>
      <c r="E21" s="24"/>
      <c r="F21" s="24"/>
      <c r="G21" s="24"/>
      <c r="H21" s="24"/>
      <c r="I21" s="24"/>
      <c r="J21" s="25"/>
      <c r="K21" s="24"/>
      <c r="L21" s="24"/>
      <c r="M21" s="24"/>
      <c r="N21" s="24"/>
    </row>
    <row r="22" spans="1:14" ht="15.4" x14ac:dyDescent="0.3">
      <c r="A22" s="24"/>
      <c r="B22" s="38" t="s">
        <v>235</v>
      </c>
      <c r="C22" s="24"/>
      <c r="D22" s="24"/>
      <c r="E22" s="24"/>
      <c r="F22" s="24"/>
      <c r="G22" s="24"/>
      <c r="H22" s="24"/>
      <c r="I22" s="24"/>
      <c r="J22" s="25"/>
      <c r="K22" s="24"/>
      <c r="L22" s="24"/>
      <c r="M22" s="24"/>
      <c r="N22" s="24"/>
    </row>
    <row r="23" spans="1:14" x14ac:dyDescent="0.3">
      <c r="A23" s="24"/>
      <c r="B23" s="38" t="s">
        <v>482</v>
      </c>
      <c r="C23" s="24"/>
      <c r="D23" s="24"/>
      <c r="E23" s="24"/>
      <c r="F23" s="24"/>
      <c r="G23" s="24"/>
      <c r="H23" s="24"/>
      <c r="I23" s="24"/>
      <c r="J23" s="25"/>
      <c r="K23" s="24"/>
      <c r="L23" s="24"/>
      <c r="M23" s="24"/>
      <c r="N23" s="24"/>
    </row>
    <row r="24" spans="1:14" x14ac:dyDescent="0.3">
      <c r="A24" s="24"/>
      <c r="B24" s="38" t="s">
        <v>466</v>
      </c>
      <c r="C24" s="24"/>
      <c r="D24" s="24"/>
      <c r="E24" s="24"/>
      <c r="F24" s="24"/>
      <c r="G24" s="24"/>
      <c r="H24" s="24"/>
      <c r="I24" s="24"/>
      <c r="J24" s="25"/>
      <c r="K24" s="24"/>
      <c r="L24" s="24"/>
      <c r="M24" s="24"/>
      <c r="N24" s="24"/>
    </row>
    <row r="25" spans="1:14" ht="3" customHeight="1" x14ac:dyDescent="0.3">
      <c r="A25" s="24"/>
      <c r="B25" s="24"/>
      <c r="C25" s="24"/>
      <c r="D25" s="24"/>
      <c r="E25" s="24"/>
      <c r="F25" s="24"/>
      <c r="G25" s="24"/>
      <c r="H25" s="24"/>
      <c r="I25" s="24"/>
      <c r="J25" s="25"/>
      <c r="K25" s="24"/>
      <c r="L25" s="24"/>
      <c r="M25" s="24"/>
      <c r="N25" s="24"/>
    </row>
    <row r="26" spans="1:14" ht="14.65" x14ac:dyDescent="0.3">
      <c r="A26" s="24"/>
      <c r="B26" s="39" t="s">
        <v>0</v>
      </c>
      <c r="C26" s="40"/>
      <c r="D26" s="40"/>
      <c r="E26" s="40"/>
      <c r="F26" s="40"/>
      <c r="G26" s="40"/>
      <c r="H26" s="40"/>
      <c r="I26" s="40"/>
      <c r="J26" s="41"/>
      <c r="K26" s="24"/>
      <c r="L26" s="24"/>
      <c r="M26" s="24"/>
      <c r="N26" s="24"/>
    </row>
    <row r="27" spans="1:14" ht="3" customHeight="1" x14ac:dyDescent="0.3">
      <c r="A27" s="24"/>
      <c r="B27" s="42"/>
      <c r="C27" s="42"/>
      <c r="D27" s="42"/>
      <c r="E27" s="42"/>
      <c r="F27" s="42"/>
      <c r="G27" s="42"/>
      <c r="H27" s="42"/>
      <c r="I27" s="42"/>
      <c r="J27" s="43"/>
      <c r="K27" s="24"/>
      <c r="L27" s="24"/>
      <c r="M27" s="24"/>
      <c r="N27" s="24"/>
    </row>
    <row r="28" spans="1:14" ht="13.9" x14ac:dyDescent="0.3">
      <c r="A28" s="24"/>
      <c r="B28" s="44" t="s">
        <v>5</v>
      </c>
      <c r="C28" s="44"/>
      <c r="D28" s="44"/>
      <c r="E28" s="44"/>
      <c r="F28" s="45" t="s">
        <v>7</v>
      </c>
      <c r="G28" s="46" t="s">
        <v>11</v>
      </c>
      <c r="H28" s="46" t="s">
        <v>6</v>
      </c>
      <c r="I28" s="46" t="s">
        <v>67</v>
      </c>
      <c r="J28" s="45" t="s">
        <v>238</v>
      </c>
      <c r="K28" s="24"/>
      <c r="L28" s="24"/>
      <c r="M28" s="24"/>
      <c r="N28" s="24"/>
    </row>
    <row r="29" spans="1:14" ht="3" customHeight="1" x14ac:dyDescent="0.3">
      <c r="A29" s="24"/>
      <c r="B29" s="42"/>
      <c r="C29" s="42"/>
      <c r="D29" s="42"/>
      <c r="E29" s="42"/>
      <c r="F29" s="42"/>
      <c r="G29" s="42"/>
      <c r="H29" s="42"/>
      <c r="I29" s="42"/>
      <c r="J29" s="239"/>
      <c r="K29" s="24"/>
      <c r="L29" s="24"/>
      <c r="M29" s="24"/>
      <c r="N29" s="24"/>
    </row>
    <row r="30" spans="1:14" s="26" customFormat="1" x14ac:dyDescent="0.3">
      <c r="B30" s="42" t="s">
        <v>13</v>
      </c>
      <c r="C30" s="42"/>
      <c r="D30" s="42"/>
      <c r="E30" s="42"/>
      <c r="F30" s="43" t="s">
        <v>14</v>
      </c>
      <c r="G30" s="47">
        <v>10000</v>
      </c>
      <c r="H30" s="47" t="s">
        <v>8</v>
      </c>
      <c r="I30" s="65" t="str">
        <f>IF(G30=10000, "D", "S")</f>
        <v>D</v>
      </c>
      <c r="J30" s="47"/>
      <c r="M30" s="48"/>
    </row>
    <row r="31" spans="1:14" ht="3" customHeight="1" x14ac:dyDescent="0.3">
      <c r="A31" s="24"/>
      <c r="B31" s="42"/>
      <c r="C31" s="42"/>
      <c r="D31" s="42"/>
      <c r="E31" s="42"/>
      <c r="F31" s="42"/>
      <c r="G31" s="42"/>
      <c r="H31" s="42"/>
      <c r="I31" s="42"/>
      <c r="J31" s="239"/>
      <c r="K31" s="24"/>
      <c r="L31" s="24"/>
      <c r="M31" s="24"/>
      <c r="N31" s="24"/>
    </row>
    <row r="32" spans="1:14" s="26" customFormat="1" ht="15.4" x14ac:dyDescent="0.3">
      <c r="B32" s="42" t="s">
        <v>20</v>
      </c>
      <c r="C32" s="42"/>
      <c r="D32" s="42"/>
      <c r="E32" s="42"/>
      <c r="F32" s="43" t="s">
        <v>21</v>
      </c>
      <c r="G32" s="49"/>
      <c r="H32" s="47" t="s">
        <v>59</v>
      </c>
      <c r="I32" s="47" t="s">
        <v>10</v>
      </c>
      <c r="J32" s="47"/>
    </row>
    <row r="33" spans="1:15" s="26" customFormat="1" ht="3" customHeight="1" thickBot="1" x14ac:dyDescent="0.35">
      <c r="B33" s="42"/>
      <c r="C33" s="42"/>
      <c r="D33" s="42"/>
      <c r="E33" s="42"/>
      <c r="F33" s="43"/>
      <c r="G33" s="47"/>
      <c r="H33" s="47"/>
      <c r="I33" s="47"/>
      <c r="J33" s="47"/>
    </row>
    <row r="34" spans="1:15" s="26" customFormat="1" ht="32.25" thickTop="1" thickBot="1" x14ac:dyDescent="0.35">
      <c r="B34" s="42" t="s">
        <v>22</v>
      </c>
      <c r="C34" s="42"/>
      <c r="D34" s="50" t="s">
        <v>279</v>
      </c>
      <c r="E34" s="42"/>
      <c r="F34" s="43" t="s">
        <v>26</v>
      </c>
      <c r="G34" s="66">
        <f>INDEX('Pick-lists &amp; Defaults'!C13:C16,MATCH('PT2-sanitary purposes'!D34,ConsumptionPerCapita,0))</f>
        <v>7.0000000000000001E-3</v>
      </c>
      <c r="H34" s="47" t="s">
        <v>60</v>
      </c>
      <c r="I34" s="65" t="str">
        <f>IF(OR(G34=0.005,G34=0.002,G34=""), "P", "S")</f>
        <v>S</v>
      </c>
      <c r="J34" s="43" t="s">
        <v>27</v>
      </c>
    </row>
    <row r="35" spans="1:15" s="26" customFormat="1" ht="3" customHeight="1" thickTop="1" x14ac:dyDescent="0.3">
      <c r="B35" s="42"/>
      <c r="C35" s="42"/>
      <c r="D35" s="42"/>
      <c r="E35" s="42"/>
      <c r="F35" s="43"/>
      <c r="G35" s="47"/>
      <c r="H35" s="47"/>
      <c r="I35" s="47"/>
      <c r="J35" s="47"/>
    </row>
    <row r="36" spans="1:15" s="26" customFormat="1" ht="15.4" x14ac:dyDescent="0.3">
      <c r="B36" s="42" t="s">
        <v>29</v>
      </c>
      <c r="C36" s="42"/>
      <c r="D36" s="42"/>
      <c r="E36" s="42"/>
      <c r="F36" s="43" t="s">
        <v>28</v>
      </c>
      <c r="G36" s="47">
        <v>0.5</v>
      </c>
      <c r="H36" s="47" t="s">
        <v>8</v>
      </c>
      <c r="I36" s="65" t="str">
        <f>IF(Fpenetr=0.5, "D", "S")</f>
        <v>D</v>
      </c>
      <c r="J36" s="47"/>
      <c r="L36" s="32"/>
      <c r="M36" s="32"/>
      <c r="N36" s="32"/>
      <c r="O36" s="32"/>
    </row>
    <row r="37" spans="1:15" ht="3" customHeight="1" x14ac:dyDescent="0.3">
      <c r="A37" s="24"/>
      <c r="B37" s="42"/>
      <c r="C37" s="42"/>
      <c r="D37" s="42"/>
      <c r="E37" s="42"/>
      <c r="F37" s="43"/>
      <c r="G37" s="47"/>
      <c r="H37" s="43"/>
      <c r="I37" s="42"/>
      <c r="J37" s="43"/>
      <c r="K37" s="24"/>
      <c r="L37" s="24"/>
      <c r="M37" s="24"/>
      <c r="N37" s="24"/>
    </row>
    <row r="38" spans="1:15" x14ac:dyDescent="0.3">
      <c r="A38" s="24"/>
      <c r="B38" s="42" t="s">
        <v>15</v>
      </c>
      <c r="C38" s="42"/>
      <c r="D38" s="42"/>
      <c r="E38" s="42"/>
      <c r="F38" s="43" t="s">
        <v>548</v>
      </c>
      <c r="G38" s="47">
        <v>2E-3</v>
      </c>
      <c r="H38" s="47" t="s">
        <v>8</v>
      </c>
      <c r="I38" s="65" t="str">
        <f>IF(G38=0.002, "D", "S")</f>
        <v>D</v>
      </c>
      <c r="J38" s="43"/>
      <c r="K38" s="24"/>
      <c r="L38" s="24"/>
      <c r="M38" s="24"/>
      <c r="N38" s="24"/>
    </row>
    <row r="39" spans="1:15" ht="3" customHeight="1" thickBot="1" x14ac:dyDescent="0.35">
      <c r="A39" s="24"/>
      <c r="B39" s="42"/>
      <c r="C39" s="42"/>
      <c r="D39" s="42"/>
      <c r="E39" s="42"/>
      <c r="F39" s="243"/>
      <c r="G39" s="47"/>
      <c r="H39" s="47"/>
      <c r="I39" s="47"/>
      <c r="J39" s="243"/>
      <c r="K39" s="24"/>
      <c r="L39" s="24"/>
      <c r="M39" s="24"/>
      <c r="N39" s="24"/>
    </row>
    <row r="40" spans="1:15" ht="16.5" thickTop="1" thickBot="1" x14ac:dyDescent="0.35">
      <c r="A40" s="24"/>
      <c r="B40" s="42" t="s">
        <v>463</v>
      </c>
      <c r="C40" s="42"/>
      <c r="D40" s="42"/>
      <c r="E40" s="42"/>
      <c r="F40" s="368" t="s">
        <v>50</v>
      </c>
      <c r="G40" s="369"/>
      <c r="H40" s="47"/>
      <c r="I40" s="47"/>
      <c r="J40" s="243"/>
      <c r="K40" s="24"/>
      <c r="L40" s="24"/>
      <c r="M40" s="24"/>
      <c r="N40" s="24"/>
    </row>
    <row r="41" spans="1:15" ht="3" customHeight="1" thickTop="1" x14ac:dyDescent="0.3">
      <c r="A41" s="24"/>
      <c r="B41" s="42"/>
      <c r="C41" s="42"/>
      <c r="D41" s="42"/>
      <c r="E41" s="42"/>
      <c r="F41" s="243"/>
      <c r="G41" s="47"/>
      <c r="H41" s="47"/>
      <c r="I41" s="47"/>
      <c r="J41" s="243"/>
      <c r="K41" s="24"/>
      <c r="L41" s="24"/>
      <c r="M41" s="24"/>
      <c r="N41" s="24"/>
    </row>
    <row r="42" spans="1:15" ht="13.9" x14ac:dyDescent="0.3">
      <c r="A42" s="24"/>
      <c r="B42" s="42" t="s">
        <v>464</v>
      </c>
      <c r="C42" s="42"/>
      <c r="D42" s="42"/>
      <c r="E42" s="42"/>
      <c r="F42" s="43" t="s">
        <v>458</v>
      </c>
      <c r="G42" s="66" t="str">
        <f>INDEX('Pick-lists &amp; Defaults'!C7:C9,MATCH(F40,'Pick-lists &amp; Defaults'!B7:B9,0))</f>
        <v>??</v>
      </c>
      <c r="H42" s="51" t="s">
        <v>61</v>
      </c>
      <c r="I42" s="65" t="s">
        <v>79</v>
      </c>
      <c r="J42" s="43"/>
      <c r="K42" s="24"/>
      <c r="L42" s="24"/>
      <c r="M42" s="24"/>
      <c r="N42" s="24"/>
    </row>
    <row r="43" spans="1:15" x14ac:dyDescent="0.3">
      <c r="A43" s="24"/>
      <c r="B43" s="42"/>
      <c r="C43" s="42"/>
      <c r="D43" s="42"/>
      <c r="E43" s="42"/>
      <c r="F43" s="42"/>
      <c r="G43" s="42"/>
      <c r="H43" s="42"/>
      <c r="I43" s="42"/>
      <c r="J43" s="43"/>
      <c r="K43" s="24"/>
      <c r="L43" s="24"/>
      <c r="M43" s="24"/>
      <c r="N43" s="24"/>
    </row>
    <row r="44" spans="1:15" ht="14.65" x14ac:dyDescent="0.3">
      <c r="A44" s="24"/>
      <c r="B44" s="39" t="s">
        <v>3</v>
      </c>
      <c r="C44" s="40"/>
      <c r="D44" s="40"/>
      <c r="E44" s="40"/>
      <c r="F44" s="40"/>
      <c r="G44" s="40"/>
      <c r="H44" s="40"/>
      <c r="I44" s="40"/>
      <c r="J44" s="41"/>
      <c r="K44" s="24"/>
      <c r="L44" s="24"/>
      <c r="M44" s="24"/>
      <c r="N44" s="24"/>
    </row>
    <row r="45" spans="1:15" ht="3" customHeight="1" x14ac:dyDescent="0.3">
      <c r="A45" s="24"/>
      <c r="B45" s="42"/>
      <c r="C45" s="42"/>
      <c r="D45" s="42"/>
      <c r="E45" s="42"/>
      <c r="F45" s="42"/>
      <c r="G45" s="42"/>
      <c r="H45" s="42"/>
      <c r="I45" s="42"/>
      <c r="J45" s="43"/>
      <c r="K45" s="24"/>
      <c r="L45" s="24"/>
      <c r="M45" s="24"/>
      <c r="N45" s="24"/>
    </row>
    <row r="46" spans="1:15" ht="13.9" x14ac:dyDescent="0.3">
      <c r="A46" s="24"/>
      <c r="B46" s="44" t="s">
        <v>5</v>
      </c>
      <c r="C46" s="44"/>
      <c r="D46" s="44"/>
      <c r="E46" s="44"/>
      <c r="F46" s="45" t="s">
        <v>7</v>
      </c>
      <c r="G46" s="46" t="s">
        <v>11</v>
      </c>
      <c r="H46" s="46" t="s">
        <v>6</v>
      </c>
      <c r="I46" s="46" t="s">
        <v>67</v>
      </c>
      <c r="J46" s="45" t="s">
        <v>238</v>
      </c>
      <c r="K46" s="24"/>
      <c r="L46" s="24"/>
      <c r="M46" s="24"/>
      <c r="N46" s="24"/>
    </row>
    <row r="47" spans="1:15" ht="3" customHeight="1" x14ac:dyDescent="0.3">
      <c r="A47" s="24"/>
      <c r="B47" s="52"/>
      <c r="C47" s="52"/>
      <c r="D47" s="52"/>
      <c r="E47" s="52"/>
      <c r="F47" s="52"/>
      <c r="G47" s="52"/>
      <c r="H47" s="52"/>
      <c r="I47" s="52"/>
      <c r="J47" s="43"/>
      <c r="K47" s="24"/>
      <c r="L47" s="24"/>
      <c r="M47" s="24"/>
      <c r="N47" s="24"/>
    </row>
    <row r="48" spans="1:15" s="26" customFormat="1" ht="29.25" x14ac:dyDescent="0.3">
      <c r="A48" s="24"/>
      <c r="B48" s="42" t="s">
        <v>30</v>
      </c>
      <c r="C48" s="42"/>
      <c r="D48" s="42"/>
      <c r="E48" s="42"/>
      <c r="F48" s="42" t="s">
        <v>43</v>
      </c>
      <c r="G48" s="67" t="str">
        <f>IF(OR(Cproduct="",Qproduct="??"),"??",IF(Cproduct&gt;0,Nlocal*Qproduct*Cproduct*Fpenetr*Temission/(1000*Fmainsource),"??"))</f>
        <v>??</v>
      </c>
      <c r="H48" s="47" t="s">
        <v>62</v>
      </c>
      <c r="I48" s="47" t="s">
        <v>12</v>
      </c>
      <c r="J48" s="53" t="s">
        <v>553</v>
      </c>
      <c r="K48" s="24"/>
      <c r="L48" s="24"/>
      <c r="M48" s="24"/>
      <c r="N48" s="24"/>
    </row>
    <row r="49" spans="1:14" s="26" customFormat="1" x14ac:dyDescent="0.3">
      <c r="A49" s="24"/>
      <c r="B49" s="42"/>
      <c r="C49" s="42"/>
      <c r="D49" s="42"/>
      <c r="E49" s="42"/>
      <c r="F49" s="42"/>
      <c r="G49" s="47"/>
      <c r="H49" s="47"/>
      <c r="I49" s="47"/>
      <c r="J49" s="53"/>
      <c r="K49" s="24"/>
      <c r="L49" s="24"/>
      <c r="M49" s="24"/>
      <c r="N49" s="24"/>
    </row>
    <row r="50" spans="1:14" s="26" customFormat="1" x14ac:dyDescent="0.3">
      <c r="A50" s="24"/>
      <c r="B50" s="54" t="s">
        <v>44</v>
      </c>
      <c r="C50" s="42"/>
      <c r="D50" s="42"/>
      <c r="E50" s="42"/>
      <c r="F50" s="42"/>
      <c r="G50" s="42"/>
      <c r="H50" s="47"/>
      <c r="I50" s="47"/>
      <c r="J50" s="43"/>
      <c r="K50" s="24"/>
      <c r="L50" s="24"/>
      <c r="M50" s="24"/>
      <c r="N50" s="24"/>
    </row>
    <row r="51" spans="1:14" s="26" customFormat="1" x14ac:dyDescent="0.3">
      <c r="A51" s="24"/>
      <c r="B51" s="55"/>
      <c r="C51" s="42"/>
      <c r="D51" s="42"/>
      <c r="E51" s="42"/>
      <c r="F51" s="42"/>
      <c r="G51" s="42"/>
      <c r="H51" s="47"/>
      <c r="I51" s="47"/>
      <c r="J51" s="43"/>
      <c r="K51" s="24"/>
      <c r="L51" s="24"/>
      <c r="M51" s="24"/>
      <c r="N51" s="24"/>
    </row>
    <row r="52" spans="1:14" s="26" customFormat="1" x14ac:dyDescent="0.3">
      <c r="A52" s="24"/>
      <c r="B52" s="56" t="s">
        <v>68</v>
      </c>
      <c r="C52" s="24"/>
      <c r="D52" s="24"/>
      <c r="E52" s="24"/>
      <c r="F52" s="24"/>
      <c r="G52" s="24"/>
      <c r="H52" s="24"/>
      <c r="I52" s="24"/>
      <c r="J52" s="25"/>
      <c r="K52" s="24"/>
      <c r="L52" s="24"/>
      <c r="M52" s="24"/>
      <c r="N52" s="24"/>
    </row>
    <row r="53" spans="1:14" s="26" customFormat="1" x14ac:dyDescent="0.3">
      <c r="A53" s="24"/>
      <c r="B53" s="56"/>
      <c r="C53" s="24"/>
      <c r="D53" s="24"/>
      <c r="E53" s="24"/>
      <c r="F53" s="24"/>
      <c r="G53" s="24"/>
      <c r="H53" s="24"/>
      <c r="I53" s="24"/>
      <c r="J53" s="25"/>
      <c r="K53" s="24"/>
      <c r="L53" s="24"/>
      <c r="M53" s="24"/>
      <c r="N53" s="24"/>
    </row>
    <row r="54" spans="1:14" s="26" customFormat="1" x14ac:dyDescent="0.3">
      <c r="A54" s="24"/>
      <c r="B54" s="56"/>
      <c r="C54" s="24"/>
      <c r="D54" s="24"/>
      <c r="E54" s="24"/>
      <c r="F54" s="24"/>
      <c r="G54" s="24"/>
      <c r="H54" s="24"/>
      <c r="I54" s="24"/>
      <c r="J54" s="25"/>
      <c r="K54" s="24"/>
      <c r="L54" s="24"/>
      <c r="M54" s="24"/>
      <c r="N54" s="24"/>
    </row>
    <row r="55" spans="1:14" ht="39" customHeight="1" x14ac:dyDescent="0.3">
      <c r="A55" s="24"/>
      <c r="B55" s="360" t="s">
        <v>523</v>
      </c>
      <c r="C55" s="360"/>
      <c r="D55" s="360"/>
      <c r="E55" s="360"/>
      <c r="F55" s="360"/>
      <c r="G55" s="360"/>
      <c r="H55" s="360"/>
      <c r="I55" s="360"/>
      <c r="J55" s="360"/>
      <c r="K55" s="24"/>
      <c r="L55" s="24"/>
      <c r="M55" s="24"/>
      <c r="N55" s="24"/>
    </row>
    <row r="56" spans="1:14" x14ac:dyDescent="0.3">
      <c r="A56" s="24"/>
      <c r="B56" s="57"/>
      <c r="C56" s="24"/>
      <c r="D56" s="24"/>
      <c r="E56" s="24"/>
      <c r="F56" s="24"/>
      <c r="G56" s="24"/>
      <c r="H56" s="24"/>
      <c r="I56" s="24"/>
      <c r="J56" s="25"/>
      <c r="K56" s="24"/>
      <c r="L56" s="24"/>
      <c r="M56" s="24"/>
      <c r="N56" s="24"/>
    </row>
    <row r="57" spans="1:14" x14ac:dyDescent="0.3">
      <c r="A57" s="24"/>
      <c r="B57" s="37" t="s">
        <v>17</v>
      </c>
      <c r="C57" s="24"/>
      <c r="D57" s="24"/>
      <c r="E57" s="24"/>
      <c r="F57" s="24"/>
      <c r="G57" s="24"/>
      <c r="H57" s="24"/>
      <c r="I57" s="24"/>
      <c r="J57" s="25"/>
      <c r="K57" s="24"/>
      <c r="L57" s="24"/>
      <c r="M57" s="24"/>
      <c r="N57" s="24"/>
    </row>
    <row r="58" spans="1:14" x14ac:dyDescent="0.3">
      <c r="A58" s="24"/>
      <c r="B58" s="38" t="s">
        <v>18</v>
      </c>
      <c r="C58" s="24"/>
      <c r="D58" s="24"/>
      <c r="E58" s="24"/>
      <c r="F58" s="24"/>
      <c r="G58" s="24"/>
      <c r="H58" s="24"/>
      <c r="I58" s="24"/>
      <c r="J58" s="25"/>
      <c r="K58" s="24"/>
      <c r="L58" s="24"/>
      <c r="M58" s="24"/>
      <c r="N58" s="24"/>
    </row>
    <row r="59" spans="1:14" x14ac:dyDescent="0.3">
      <c r="A59" s="24"/>
      <c r="B59" s="38" t="s">
        <v>483</v>
      </c>
      <c r="C59" s="24"/>
      <c r="D59" s="24"/>
      <c r="E59" s="24"/>
      <c r="F59" s="24"/>
      <c r="G59" s="24"/>
      <c r="H59" s="24"/>
      <c r="I59" s="24"/>
      <c r="J59" s="25"/>
      <c r="K59" s="24"/>
      <c r="L59" s="24"/>
      <c r="M59" s="24"/>
      <c r="N59" s="24"/>
    </row>
    <row r="60" spans="1:14" ht="15.4" x14ac:dyDescent="0.3">
      <c r="A60" s="24"/>
      <c r="B60" s="38" t="s">
        <v>469</v>
      </c>
      <c r="C60" s="24"/>
      <c r="D60" s="24"/>
      <c r="E60" s="24"/>
      <c r="F60" s="24"/>
      <c r="G60" s="24"/>
      <c r="H60" s="24"/>
      <c r="I60" s="24"/>
      <c r="J60" s="25"/>
      <c r="K60" s="24"/>
      <c r="L60" s="24"/>
      <c r="M60" s="24"/>
      <c r="N60" s="24"/>
    </row>
    <row r="61" spans="1:14" ht="3" customHeight="1" x14ac:dyDescent="0.3">
      <c r="A61" s="24"/>
      <c r="B61" s="38"/>
      <c r="C61" s="24"/>
      <c r="D61" s="24"/>
      <c r="E61" s="24"/>
      <c r="F61" s="24"/>
      <c r="G61" s="24"/>
      <c r="H61" s="24"/>
      <c r="I61" s="24"/>
      <c r="J61" s="25"/>
      <c r="K61" s="24"/>
      <c r="L61" s="24"/>
      <c r="M61" s="24"/>
      <c r="N61" s="24"/>
    </row>
    <row r="62" spans="1:14" ht="14.65" x14ac:dyDescent="0.3">
      <c r="A62" s="24"/>
      <c r="B62" s="39" t="s">
        <v>0</v>
      </c>
      <c r="C62" s="40"/>
      <c r="D62" s="40"/>
      <c r="E62" s="40"/>
      <c r="F62" s="40"/>
      <c r="G62" s="40"/>
      <c r="H62" s="40"/>
      <c r="I62" s="40"/>
      <c r="J62" s="41"/>
      <c r="K62" s="24"/>
      <c r="L62" s="24"/>
      <c r="M62" s="24"/>
      <c r="N62" s="24"/>
    </row>
    <row r="63" spans="1:14" ht="3" customHeight="1" x14ac:dyDescent="0.3">
      <c r="A63" s="24"/>
      <c r="B63" s="42"/>
      <c r="C63" s="42"/>
      <c r="D63" s="42"/>
      <c r="E63" s="42"/>
      <c r="F63" s="42"/>
      <c r="G63" s="42"/>
      <c r="H63" s="42"/>
      <c r="I63" s="42"/>
      <c r="J63" s="43"/>
      <c r="K63" s="24"/>
      <c r="L63" s="24"/>
      <c r="M63" s="24"/>
      <c r="N63" s="24"/>
    </row>
    <row r="64" spans="1:14" ht="13.9" x14ac:dyDescent="0.3">
      <c r="A64" s="24"/>
      <c r="B64" s="44" t="s">
        <v>5</v>
      </c>
      <c r="C64" s="44"/>
      <c r="D64" s="44"/>
      <c r="E64" s="44"/>
      <c r="F64" s="45" t="s">
        <v>7</v>
      </c>
      <c r="G64" s="46" t="s">
        <v>11</v>
      </c>
      <c r="H64" s="46" t="s">
        <v>6</v>
      </c>
      <c r="I64" s="46" t="s">
        <v>67</v>
      </c>
      <c r="J64" s="45" t="s">
        <v>238</v>
      </c>
      <c r="K64" s="24"/>
      <c r="L64" s="24"/>
      <c r="M64" s="24"/>
      <c r="N64" s="24"/>
    </row>
    <row r="65" spans="1:14" ht="3" customHeight="1" x14ac:dyDescent="0.3">
      <c r="A65" s="24"/>
      <c r="B65" s="42"/>
      <c r="C65" s="42"/>
      <c r="D65" s="42"/>
      <c r="E65" s="42"/>
      <c r="F65" s="42"/>
      <c r="G65" s="42"/>
      <c r="H65" s="42"/>
      <c r="I65" s="42"/>
      <c r="J65" s="43"/>
      <c r="K65" s="24"/>
      <c r="L65" s="24"/>
      <c r="M65" s="24"/>
      <c r="N65" s="24"/>
    </row>
    <row r="66" spans="1:14" ht="13.9" x14ac:dyDescent="0.3">
      <c r="A66" s="24"/>
      <c r="B66" s="42" t="s">
        <v>16</v>
      </c>
      <c r="C66" s="42"/>
      <c r="D66" s="42"/>
      <c r="E66" s="42"/>
      <c r="F66" s="43" t="s">
        <v>4</v>
      </c>
      <c r="G66" s="49"/>
      <c r="H66" s="47" t="s">
        <v>62</v>
      </c>
      <c r="I66" s="47" t="s">
        <v>10</v>
      </c>
      <c r="J66" s="43"/>
      <c r="K66" s="24"/>
      <c r="L66" s="24"/>
      <c r="M66" s="24"/>
      <c r="N66" s="24"/>
    </row>
    <row r="67" spans="1:14" ht="3" customHeight="1" x14ac:dyDescent="0.3">
      <c r="A67" s="24"/>
      <c r="B67" s="42"/>
      <c r="C67" s="42"/>
      <c r="D67" s="42"/>
      <c r="E67" s="42"/>
      <c r="F67" s="43"/>
      <c r="G67" s="47"/>
      <c r="H67" s="47"/>
      <c r="I67" s="47"/>
      <c r="J67" s="43"/>
      <c r="K67" s="24"/>
      <c r="L67" s="24"/>
      <c r="M67" s="24"/>
      <c r="N67" s="24"/>
    </row>
    <row r="68" spans="1:14" x14ac:dyDescent="0.3">
      <c r="A68" s="24"/>
      <c r="B68" s="42" t="s">
        <v>1</v>
      </c>
      <c r="C68" s="42"/>
      <c r="D68" s="42"/>
      <c r="E68" s="42"/>
      <c r="F68" s="43" t="s">
        <v>19</v>
      </c>
      <c r="G68" s="47">
        <v>0.1</v>
      </c>
      <c r="H68" s="47" t="s">
        <v>8</v>
      </c>
      <c r="I68" s="65" t="str">
        <f>IF(G68=0.1, "D", "S")</f>
        <v>D</v>
      </c>
      <c r="J68" s="43"/>
      <c r="K68" s="24"/>
      <c r="L68" s="24"/>
      <c r="M68" s="24"/>
      <c r="N68" s="24"/>
    </row>
    <row r="69" spans="1:14" ht="3" customHeight="1" x14ac:dyDescent="0.3">
      <c r="A69" s="24"/>
      <c r="B69" s="42"/>
      <c r="C69" s="42"/>
      <c r="D69" s="42"/>
      <c r="E69" s="42"/>
      <c r="F69" s="43"/>
      <c r="G69" s="47"/>
      <c r="H69" s="47"/>
      <c r="I69" s="47"/>
      <c r="J69" s="43"/>
      <c r="K69" s="24"/>
      <c r="L69" s="24"/>
      <c r="M69" s="24"/>
      <c r="N69" s="24"/>
    </row>
    <row r="70" spans="1:14" x14ac:dyDescent="0.3">
      <c r="A70" s="24"/>
      <c r="B70" s="42" t="s">
        <v>15</v>
      </c>
      <c r="C70" s="42"/>
      <c r="D70" s="42"/>
      <c r="E70" s="42"/>
      <c r="F70" s="43" t="s">
        <v>548</v>
      </c>
      <c r="G70" s="47">
        <v>2E-3</v>
      </c>
      <c r="H70" s="47" t="s">
        <v>8</v>
      </c>
      <c r="I70" s="65" t="str">
        <f>IF(G70=0.002, "D", "S")</f>
        <v>D</v>
      </c>
      <c r="J70" s="43"/>
      <c r="K70" s="24"/>
      <c r="L70" s="24"/>
      <c r="M70" s="24"/>
      <c r="N70" s="24"/>
    </row>
    <row r="71" spans="1:14" ht="3" customHeight="1" x14ac:dyDescent="0.3">
      <c r="A71" s="24"/>
      <c r="B71" s="42"/>
      <c r="C71" s="42"/>
      <c r="D71" s="42"/>
      <c r="E71" s="42"/>
      <c r="F71" s="43"/>
      <c r="G71" s="47"/>
      <c r="H71" s="47"/>
      <c r="I71" s="47"/>
      <c r="J71" s="43"/>
      <c r="K71" s="24"/>
      <c r="L71" s="24"/>
      <c r="M71" s="24"/>
      <c r="N71" s="24"/>
    </row>
    <row r="72" spans="1:14" ht="30.4" customHeight="1" x14ac:dyDescent="0.3">
      <c r="A72" s="24"/>
      <c r="B72" s="364" t="s">
        <v>241</v>
      </c>
      <c r="C72" s="364"/>
      <c r="D72" s="364"/>
      <c r="E72" s="42"/>
      <c r="F72" s="243" t="s">
        <v>457</v>
      </c>
      <c r="G72" s="47">
        <v>0</v>
      </c>
      <c r="H72" s="47" t="s">
        <v>8</v>
      </c>
      <c r="I72" s="65" t="str">
        <f>IF(G72=0, "D", "S")</f>
        <v>D</v>
      </c>
      <c r="J72" s="243"/>
      <c r="K72" s="24"/>
      <c r="L72" s="24"/>
      <c r="M72" s="24"/>
      <c r="N72" s="24"/>
    </row>
    <row r="73" spans="1:14" ht="3" customHeight="1" x14ac:dyDescent="0.3">
      <c r="A73" s="24"/>
      <c r="B73" s="42"/>
      <c r="C73" s="42"/>
      <c r="D73" s="42"/>
      <c r="E73" s="42"/>
      <c r="F73" s="243"/>
      <c r="G73" s="47"/>
      <c r="H73" s="47"/>
      <c r="I73" s="47"/>
      <c r="J73" s="243"/>
      <c r="K73" s="24"/>
      <c r="L73" s="24"/>
      <c r="M73" s="24"/>
      <c r="N73" s="24"/>
    </row>
    <row r="74" spans="1:14" ht="15.4" x14ac:dyDescent="0.3">
      <c r="A74" s="24"/>
      <c r="B74" s="42" t="s">
        <v>2</v>
      </c>
      <c r="C74" s="42"/>
      <c r="D74" s="42"/>
      <c r="E74" s="42"/>
      <c r="F74" s="43" t="s">
        <v>97</v>
      </c>
      <c r="G74" s="47">
        <v>1</v>
      </c>
      <c r="H74" s="47" t="s">
        <v>8</v>
      </c>
      <c r="I74" s="68" t="str">
        <f>IF(G74=1, "D", "S")</f>
        <v>D</v>
      </c>
      <c r="J74" s="43"/>
      <c r="K74" s="24"/>
      <c r="L74" s="24"/>
      <c r="M74" s="24"/>
      <c r="N74" s="24"/>
    </row>
    <row r="75" spans="1:14" ht="3" customHeight="1" x14ac:dyDescent="0.3">
      <c r="A75" s="24"/>
      <c r="B75" s="42"/>
      <c r="C75" s="42"/>
      <c r="D75" s="42"/>
      <c r="E75" s="42"/>
      <c r="F75" s="43"/>
      <c r="G75" s="47"/>
      <c r="H75" s="47"/>
      <c r="I75" s="47"/>
      <c r="J75" s="43"/>
      <c r="K75" s="24"/>
      <c r="L75" s="24"/>
      <c r="M75" s="24"/>
      <c r="N75" s="24"/>
    </row>
    <row r="76" spans="1:14" ht="15.4" x14ac:dyDescent="0.3">
      <c r="A76" s="24"/>
      <c r="B76" s="42" t="s">
        <v>453</v>
      </c>
      <c r="C76" s="42"/>
      <c r="D76" s="42"/>
      <c r="E76" s="42"/>
      <c r="F76" s="243" t="s">
        <v>454</v>
      </c>
      <c r="G76" s="47">
        <v>0</v>
      </c>
      <c r="H76" s="47" t="s">
        <v>8</v>
      </c>
      <c r="I76" s="68" t="str">
        <f>IF(G76=0, "D", "S")</f>
        <v>D</v>
      </c>
      <c r="J76" s="243"/>
      <c r="K76" s="24"/>
      <c r="L76" s="24"/>
      <c r="M76" s="24"/>
      <c r="N76" s="24"/>
    </row>
    <row r="77" spans="1:14" ht="3" customHeight="1" thickBot="1" x14ac:dyDescent="0.35">
      <c r="A77" s="24"/>
      <c r="B77" s="42"/>
      <c r="C77" s="42"/>
      <c r="D77" s="42"/>
      <c r="E77" s="42"/>
      <c r="F77" s="243"/>
      <c r="G77" s="47"/>
      <c r="H77" s="47"/>
      <c r="I77" s="47"/>
      <c r="J77" s="243"/>
      <c r="K77" s="24"/>
      <c r="L77" s="24"/>
      <c r="M77" s="24"/>
      <c r="N77" s="24"/>
    </row>
    <row r="78" spans="1:14" ht="16.5" thickTop="1" thickBot="1" x14ac:dyDescent="0.35">
      <c r="A78" s="24"/>
      <c r="B78" s="42" t="s">
        <v>463</v>
      </c>
      <c r="C78" s="42"/>
      <c r="D78" s="42"/>
      <c r="E78" s="42"/>
      <c r="F78" s="368" t="s">
        <v>50</v>
      </c>
      <c r="G78" s="369"/>
      <c r="H78" s="47"/>
      <c r="I78" s="47"/>
      <c r="J78" s="243"/>
      <c r="K78" s="24"/>
      <c r="L78" s="24"/>
      <c r="M78" s="24"/>
      <c r="N78" s="24"/>
    </row>
    <row r="79" spans="1:14" ht="3" customHeight="1" thickTop="1" x14ac:dyDescent="0.3">
      <c r="A79" s="24"/>
      <c r="B79" s="42"/>
      <c r="C79" s="42"/>
      <c r="D79" s="42"/>
      <c r="E79" s="42"/>
      <c r="F79" s="243"/>
      <c r="G79" s="47"/>
      <c r="H79" s="47"/>
      <c r="I79" s="47"/>
      <c r="J79" s="243"/>
      <c r="K79" s="24"/>
      <c r="L79" s="24"/>
      <c r="M79" s="24"/>
      <c r="N79" s="24"/>
    </row>
    <row r="80" spans="1:14" ht="13.9" x14ac:dyDescent="0.3">
      <c r="A80" s="24"/>
      <c r="B80" s="42" t="s">
        <v>464</v>
      </c>
      <c r="C80" s="42"/>
      <c r="D80" s="42"/>
      <c r="E80" s="42"/>
      <c r="F80" s="43" t="s">
        <v>458</v>
      </c>
      <c r="G80" s="66" t="str">
        <f>INDEX('Pick-lists &amp; Defaults'!C7:C9,MATCH(F78,'Pick-lists &amp; Defaults'!B7:B9,0))</f>
        <v>??</v>
      </c>
      <c r="H80" s="51" t="s">
        <v>61</v>
      </c>
      <c r="I80" s="65" t="s">
        <v>79</v>
      </c>
      <c r="J80" s="43"/>
      <c r="K80" s="24"/>
      <c r="L80" s="24"/>
      <c r="M80" s="24"/>
      <c r="N80" s="24"/>
    </row>
    <row r="81" spans="1:14" x14ac:dyDescent="0.3">
      <c r="A81" s="24"/>
      <c r="B81" s="42"/>
      <c r="C81" s="42"/>
      <c r="D81" s="42"/>
      <c r="E81" s="42"/>
      <c r="F81" s="42"/>
      <c r="G81" s="42"/>
      <c r="H81" s="42"/>
      <c r="I81" s="42"/>
      <c r="J81" s="43"/>
      <c r="K81" s="24"/>
      <c r="L81" s="24"/>
      <c r="M81" s="24"/>
      <c r="N81" s="24"/>
    </row>
    <row r="82" spans="1:14" ht="14.65" x14ac:dyDescent="0.3">
      <c r="A82" s="24"/>
      <c r="B82" s="39" t="s">
        <v>3</v>
      </c>
      <c r="C82" s="40"/>
      <c r="D82" s="40"/>
      <c r="E82" s="40"/>
      <c r="F82" s="40"/>
      <c r="G82" s="40"/>
      <c r="H82" s="40"/>
      <c r="I82" s="40"/>
      <c r="J82" s="41"/>
      <c r="K82" s="24"/>
      <c r="L82" s="24"/>
      <c r="M82" s="24"/>
      <c r="N82" s="24"/>
    </row>
    <row r="83" spans="1:14" ht="3" customHeight="1" x14ac:dyDescent="0.3">
      <c r="A83" s="24"/>
      <c r="B83" s="42"/>
      <c r="C83" s="42"/>
      <c r="D83" s="42"/>
      <c r="E83" s="42"/>
      <c r="F83" s="42"/>
      <c r="G83" s="42"/>
      <c r="H83" s="42"/>
      <c r="I83" s="42"/>
      <c r="J83" s="43"/>
      <c r="K83" s="24"/>
      <c r="L83" s="24"/>
      <c r="M83" s="24"/>
      <c r="N83" s="24"/>
    </row>
    <row r="84" spans="1:14" ht="13.9" x14ac:dyDescent="0.3">
      <c r="A84" s="24"/>
      <c r="B84" s="44" t="s">
        <v>5</v>
      </c>
      <c r="C84" s="44"/>
      <c r="D84" s="44"/>
      <c r="E84" s="44"/>
      <c r="F84" s="45" t="s">
        <v>7</v>
      </c>
      <c r="G84" s="46" t="s">
        <v>11</v>
      </c>
      <c r="H84" s="46" t="s">
        <v>6</v>
      </c>
      <c r="I84" s="46" t="s">
        <v>67</v>
      </c>
      <c r="J84" s="45" t="s">
        <v>238</v>
      </c>
      <c r="K84" s="24"/>
      <c r="L84" s="24"/>
      <c r="M84" s="24"/>
      <c r="N84" s="24"/>
    </row>
    <row r="85" spans="1:14" ht="3" customHeight="1" x14ac:dyDescent="0.3">
      <c r="A85" s="24"/>
      <c r="B85" s="52"/>
      <c r="C85" s="52"/>
      <c r="D85" s="52"/>
      <c r="E85" s="52"/>
      <c r="F85" s="52"/>
      <c r="G85" s="52"/>
      <c r="H85" s="52"/>
      <c r="I85" s="52"/>
      <c r="J85" s="43"/>
      <c r="K85" s="24"/>
      <c r="L85" s="24"/>
      <c r="M85" s="24"/>
      <c r="N85" s="24"/>
    </row>
    <row r="86" spans="1:14" s="26" customFormat="1" ht="30.75" x14ac:dyDescent="0.3">
      <c r="A86" s="24"/>
      <c r="B86" s="42" t="s">
        <v>465</v>
      </c>
      <c r="C86" s="42"/>
      <c r="D86" s="42"/>
      <c r="E86" s="42"/>
      <c r="F86" s="42" t="s">
        <v>98</v>
      </c>
      <c r="G86" s="67" t="str">
        <f>IFERROR(TONNAGE*Freg*1000*(1-Fdisint)*Fmainsource_ton*F4_water_ton/Temission4_ton,"??")</f>
        <v>??</v>
      </c>
      <c r="H86" s="47" t="s">
        <v>63</v>
      </c>
      <c r="I86" s="47" t="s">
        <v>12</v>
      </c>
      <c r="J86" s="58" t="s">
        <v>549</v>
      </c>
      <c r="K86" s="24"/>
      <c r="L86" s="24"/>
      <c r="M86" s="24"/>
      <c r="N86" s="24"/>
    </row>
    <row r="87" spans="1:14" s="26" customFormat="1" ht="3" customHeight="1" x14ac:dyDescent="0.3">
      <c r="A87" s="24"/>
      <c r="B87" s="42"/>
      <c r="C87" s="42"/>
      <c r="D87" s="42"/>
      <c r="E87" s="42"/>
      <c r="F87" s="42"/>
      <c r="G87" s="42"/>
      <c r="H87" s="47"/>
      <c r="I87" s="47"/>
      <c r="J87" s="245"/>
      <c r="K87" s="24"/>
      <c r="L87" s="24"/>
      <c r="M87" s="24"/>
      <c r="N87" s="24"/>
    </row>
    <row r="88" spans="1:14" s="26" customFormat="1" ht="30.75" x14ac:dyDescent="0.3">
      <c r="A88" s="24"/>
      <c r="B88" s="42" t="s">
        <v>455</v>
      </c>
      <c r="C88" s="42"/>
      <c r="D88" s="42"/>
      <c r="E88" s="42"/>
      <c r="F88" s="42" t="s">
        <v>456</v>
      </c>
      <c r="G88" s="67" t="str">
        <f>IFERROR(TONNAGE*Freg*1000*(1-Fdisint)*Fmainsource_ton*Fair_ton/Temission4_ton,"??")</f>
        <v>??</v>
      </c>
      <c r="H88" s="47" t="s">
        <v>63</v>
      </c>
      <c r="I88" s="47" t="s">
        <v>12</v>
      </c>
      <c r="J88" s="245" t="s">
        <v>550</v>
      </c>
      <c r="K88" s="24"/>
      <c r="L88" s="24"/>
      <c r="M88" s="24"/>
      <c r="N88" s="24"/>
    </row>
    <row r="89" spans="1:14" s="26" customFormat="1" x14ac:dyDescent="0.3">
      <c r="A89" s="24"/>
      <c r="B89" s="42"/>
      <c r="C89" s="42"/>
      <c r="D89" s="42"/>
      <c r="E89" s="42"/>
      <c r="F89" s="42"/>
      <c r="G89" s="42"/>
      <c r="H89" s="47"/>
      <c r="I89" s="47"/>
      <c r="J89" s="43"/>
      <c r="K89" s="24"/>
      <c r="L89" s="24"/>
      <c r="M89" s="24"/>
      <c r="N89" s="24"/>
    </row>
    <row r="90" spans="1:14" s="26" customFormat="1" x14ac:dyDescent="0.3">
      <c r="A90" s="24"/>
      <c r="B90" s="56" t="s">
        <v>68</v>
      </c>
      <c r="C90" s="24"/>
      <c r="D90" s="24"/>
      <c r="E90" s="24"/>
      <c r="F90" s="24"/>
      <c r="G90" s="24"/>
      <c r="H90" s="24"/>
      <c r="I90" s="24"/>
      <c r="J90" s="25"/>
      <c r="K90" s="24"/>
      <c r="L90" s="24"/>
      <c r="M90" s="24"/>
      <c r="N90" s="24"/>
    </row>
    <row r="91" spans="1:14" s="26" customFormat="1" x14ac:dyDescent="0.3">
      <c r="A91" s="24"/>
      <c r="B91" s="56"/>
      <c r="C91" s="24"/>
      <c r="D91" s="24"/>
      <c r="E91" s="24"/>
      <c r="F91" s="24"/>
      <c r="G91" s="24"/>
      <c r="H91" s="24"/>
      <c r="I91" s="24"/>
      <c r="J91" s="25"/>
      <c r="K91" s="24"/>
      <c r="L91" s="24"/>
      <c r="M91" s="24"/>
      <c r="N91" s="24"/>
    </row>
    <row r="92" spans="1:14" s="26" customFormat="1" x14ac:dyDescent="0.3">
      <c r="A92" s="24"/>
      <c r="B92" s="56"/>
      <c r="C92" s="24"/>
      <c r="D92" s="24"/>
      <c r="E92" s="24"/>
      <c r="F92" s="24"/>
      <c r="G92" s="24"/>
      <c r="H92" s="24"/>
      <c r="I92" s="24"/>
      <c r="J92" s="25"/>
      <c r="K92" s="24"/>
      <c r="L92" s="24"/>
      <c r="M92" s="24"/>
      <c r="N92" s="24"/>
    </row>
    <row r="93" spans="1:14" ht="39" customHeight="1" x14ac:dyDescent="0.3">
      <c r="B93" s="365" t="s">
        <v>524</v>
      </c>
      <c r="C93" s="365"/>
      <c r="D93" s="365"/>
      <c r="E93" s="365"/>
      <c r="F93" s="365"/>
      <c r="G93" s="365"/>
      <c r="H93" s="365"/>
      <c r="I93" s="365"/>
      <c r="J93" s="365"/>
    </row>
    <row r="94" spans="1:14" x14ac:dyDescent="0.3">
      <c r="B94" s="59"/>
      <c r="C94" s="59"/>
      <c r="D94" s="26"/>
      <c r="E94" s="26"/>
      <c r="F94" s="26"/>
      <c r="G94" s="60"/>
      <c r="H94" s="26"/>
      <c r="I94" s="26"/>
      <c r="J94" s="26"/>
    </row>
    <row r="95" spans="1:14" x14ac:dyDescent="0.3">
      <c r="B95" s="37" t="s">
        <v>17</v>
      </c>
      <c r="C95" s="60"/>
      <c r="D95" s="26"/>
      <c r="E95" s="26"/>
      <c r="F95" s="26"/>
      <c r="G95" s="26"/>
      <c r="H95" s="26"/>
      <c r="I95" s="26"/>
      <c r="J95" s="26"/>
    </row>
    <row r="96" spans="1:14" s="26" customFormat="1" ht="15.4" x14ac:dyDescent="0.3">
      <c r="B96" s="38" t="s">
        <v>234</v>
      </c>
      <c r="C96" s="61"/>
    </row>
    <row r="97" spans="1:14" s="26" customFormat="1" ht="15.4" x14ac:dyDescent="0.3">
      <c r="B97" s="38" t="s">
        <v>237</v>
      </c>
      <c r="C97" s="61"/>
      <c r="J97" s="62"/>
    </row>
    <row r="98" spans="1:14" s="26" customFormat="1" ht="15.4" x14ac:dyDescent="0.3">
      <c r="B98" s="35" t="s">
        <v>469</v>
      </c>
      <c r="C98" s="61"/>
    </row>
    <row r="99" spans="1:14" s="26" customFormat="1" ht="3" customHeight="1" x14ac:dyDescent="0.3"/>
    <row r="100" spans="1:14" s="26" customFormat="1" ht="14.65" x14ac:dyDescent="0.3">
      <c r="B100" s="39" t="s">
        <v>0</v>
      </c>
      <c r="C100" s="39"/>
      <c r="D100" s="40"/>
      <c r="E100" s="40"/>
      <c r="F100" s="40"/>
      <c r="G100" s="40"/>
      <c r="H100" s="40"/>
      <c r="I100" s="40"/>
      <c r="J100" s="40"/>
    </row>
    <row r="101" spans="1:14" s="26" customFormat="1" ht="3" customHeight="1" x14ac:dyDescent="0.3">
      <c r="B101" s="42"/>
      <c r="C101" s="42"/>
      <c r="D101" s="42"/>
      <c r="E101" s="42"/>
      <c r="F101" s="42"/>
      <c r="G101" s="42"/>
      <c r="H101" s="42"/>
      <c r="I101" s="42"/>
      <c r="J101" s="42"/>
    </row>
    <row r="102" spans="1:14" s="26" customFormat="1" ht="13.9" x14ac:dyDescent="0.3">
      <c r="B102" s="44" t="s">
        <v>5</v>
      </c>
      <c r="C102" s="44"/>
      <c r="D102" s="44"/>
      <c r="E102" s="44"/>
      <c r="F102" s="45" t="s">
        <v>7</v>
      </c>
      <c r="G102" s="46" t="s">
        <v>11</v>
      </c>
      <c r="H102" s="46" t="s">
        <v>6</v>
      </c>
      <c r="I102" s="46" t="s">
        <v>67</v>
      </c>
      <c r="J102" s="45" t="s">
        <v>238</v>
      </c>
    </row>
    <row r="103" spans="1:14" s="26" customFormat="1" ht="3" customHeight="1" x14ac:dyDescent="0.3">
      <c r="B103" s="42"/>
      <c r="C103" s="42"/>
      <c r="D103" s="42"/>
      <c r="E103" s="42"/>
      <c r="F103" s="42"/>
      <c r="G103" s="42"/>
      <c r="H103" s="42"/>
      <c r="I103" s="42"/>
      <c r="J103" s="43"/>
    </row>
    <row r="104" spans="1:14" s="26" customFormat="1" x14ac:dyDescent="0.3">
      <c r="B104" s="42" t="s">
        <v>13</v>
      </c>
      <c r="C104" s="42"/>
      <c r="D104" s="42"/>
      <c r="E104" s="42"/>
      <c r="F104" s="43" t="s">
        <v>14</v>
      </c>
      <c r="G104" s="47">
        <v>10000</v>
      </c>
      <c r="H104" s="47" t="s">
        <v>8</v>
      </c>
      <c r="I104" s="65" t="str">
        <f>IF(G104=10000, "D", "S")</f>
        <v>D</v>
      </c>
      <c r="J104" s="43"/>
      <c r="M104" s="48"/>
    </row>
    <row r="105" spans="1:14" s="26" customFormat="1" ht="3" customHeight="1" x14ac:dyDescent="0.3">
      <c r="B105" s="42"/>
      <c r="C105" s="42"/>
      <c r="D105" s="42"/>
      <c r="E105" s="42"/>
      <c r="F105" s="243"/>
      <c r="G105" s="47"/>
      <c r="H105" s="47"/>
      <c r="I105" s="65"/>
      <c r="J105" s="243"/>
      <c r="M105" s="48"/>
    </row>
    <row r="106" spans="1:14" ht="30.4" customHeight="1" x14ac:dyDescent="0.3">
      <c r="A106" s="24"/>
      <c r="B106" s="364" t="s">
        <v>241</v>
      </c>
      <c r="C106" s="364"/>
      <c r="D106" s="364"/>
      <c r="E106" s="42"/>
      <c r="F106" s="243" t="s">
        <v>457</v>
      </c>
      <c r="G106" s="47">
        <v>0</v>
      </c>
      <c r="H106" s="47" t="s">
        <v>8</v>
      </c>
      <c r="I106" s="65" t="str">
        <f>IF(G106=0, "D", "S")</f>
        <v>D</v>
      </c>
      <c r="J106" s="243"/>
      <c r="K106" s="24"/>
      <c r="L106" s="24"/>
      <c r="M106" s="24"/>
      <c r="N106" s="24"/>
    </row>
    <row r="107" spans="1:14" s="26" customFormat="1" ht="3" customHeight="1" x14ac:dyDescent="0.3">
      <c r="B107" s="42"/>
      <c r="C107" s="42"/>
      <c r="D107" s="42"/>
      <c r="E107" s="42"/>
      <c r="F107" s="43"/>
      <c r="G107" s="47"/>
      <c r="H107" s="47"/>
      <c r="I107" s="47"/>
      <c r="J107" s="43"/>
    </row>
    <row r="108" spans="1:14" s="26" customFormat="1" ht="15.4" x14ac:dyDescent="0.3">
      <c r="B108" s="42" t="s">
        <v>2</v>
      </c>
      <c r="C108" s="42"/>
      <c r="D108" s="42"/>
      <c r="E108" s="42"/>
      <c r="F108" s="43" t="s">
        <v>97</v>
      </c>
      <c r="G108" s="47">
        <v>1</v>
      </c>
      <c r="H108" s="47" t="s">
        <v>8</v>
      </c>
      <c r="I108" s="65" t="str">
        <f>IF(G108=1, "D", "S")</f>
        <v>D</v>
      </c>
      <c r="J108" s="43"/>
    </row>
    <row r="109" spans="1:14" s="26" customFormat="1" ht="3" customHeight="1" x14ac:dyDescent="0.3">
      <c r="B109" s="42"/>
      <c r="C109" s="42"/>
      <c r="D109" s="42"/>
      <c r="E109" s="42"/>
      <c r="F109" s="43"/>
      <c r="G109" s="47"/>
      <c r="H109" s="47"/>
      <c r="I109" s="47"/>
      <c r="J109" s="43"/>
    </row>
    <row r="110" spans="1:14" s="26" customFormat="1" ht="15.4" x14ac:dyDescent="0.3">
      <c r="B110" s="42" t="s">
        <v>453</v>
      </c>
      <c r="C110" s="42"/>
      <c r="D110" s="42"/>
      <c r="E110" s="42"/>
      <c r="F110" s="243" t="s">
        <v>454</v>
      </c>
      <c r="G110" s="47">
        <v>0</v>
      </c>
      <c r="H110" s="47" t="s">
        <v>8</v>
      </c>
      <c r="I110" s="68" t="str">
        <f>IF(G110=0, "D", "S")</f>
        <v>D</v>
      </c>
      <c r="J110" s="243"/>
    </row>
    <row r="111" spans="1:14" s="26" customFormat="1" ht="3" customHeight="1" x14ac:dyDescent="0.3">
      <c r="B111" s="42"/>
      <c r="C111" s="42"/>
      <c r="D111" s="42"/>
      <c r="E111" s="42"/>
      <c r="F111" s="243"/>
      <c r="G111" s="47"/>
      <c r="H111" s="47"/>
      <c r="I111" s="47"/>
      <c r="J111" s="243"/>
    </row>
    <row r="112" spans="1:14" s="26" customFormat="1" ht="15.4" x14ac:dyDescent="0.3">
      <c r="B112" s="42" t="s">
        <v>20</v>
      </c>
      <c r="C112" s="42"/>
      <c r="D112" s="42"/>
      <c r="E112" s="42"/>
      <c r="F112" s="43" t="s">
        <v>21</v>
      </c>
      <c r="G112" s="49"/>
      <c r="H112" s="47" t="s">
        <v>59</v>
      </c>
      <c r="I112" s="47" t="s">
        <v>10</v>
      </c>
      <c r="J112" s="43"/>
    </row>
    <row r="113" spans="2:15" s="26" customFormat="1" ht="3" customHeight="1" thickBot="1" x14ac:dyDescent="0.35">
      <c r="B113" s="42"/>
      <c r="C113" s="42"/>
      <c r="D113" s="42"/>
      <c r="E113" s="42"/>
      <c r="F113" s="43"/>
      <c r="G113" s="47"/>
      <c r="H113" s="47"/>
      <c r="I113" s="47"/>
      <c r="J113" s="43"/>
    </row>
    <row r="114" spans="2:15" s="26" customFormat="1" ht="32.25" thickTop="1" thickBot="1" x14ac:dyDescent="0.35">
      <c r="B114" s="42" t="s">
        <v>22</v>
      </c>
      <c r="C114" s="42"/>
      <c r="D114" s="50" t="s">
        <v>279</v>
      </c>
      <c r="E114" s="42"/>
      <c r="F114" s="43" t="s">
        <v>26</v>
      </c>
      <c r="G114" s="66">
        <f>INDEX('Pick-lists &amp; Defaults'!C13:C16,MATCH(D114,ConsumptionPerCapita,0))</f>
        <v>7.0000000000000001E-3</v>
      </c>
      <c r="H114" s="47" t="s">
        <v>60</v>
      </c>
      <c r="I114" s="65" t="str">
        <f>IF(OR(G114=0.005,G114=0.002,G114=""), "P", "S")</f>
        <v>S</v>
      </c>
      <c r="J114" s="43" t="s">
        <v>27</v>
      </c>
    </row>
    <row r="115" spans="2:15" s="26" customFormat="1" ht="3" customHeight="1" thickTop="1" x14ac:dyDescent="0.3">
      <c r="B115" s="42"/>
      <c r="C115" s="42"/>
      <c r="D115" s="42"/>
      <c r="E115" s="42"/>
      <c r="F115" s="43"/>
      <c r="G115" s="47"/>
      <c r="H115" s="47"/>
      <c r="I115" s="47"/>
      <c r="J115" s="43"/>
    </row>
    <row r="116" spans="2:15" s="26" customFormat="1" ht="15.4" x14ac:dyDescent="0.3">
      <c r="B116" s="42" t="s">
        <v>29</v>
      </c>
      <c r="C116" s="42"/>
      <c r="D116" s="42"/>
      <c r="E116" s="42"/>
      <c r="F116" s="43" t="s">
        <v>28</v>
      </c>
      <c r="G116" s="47">
        <v>0.5</v>
      </c>
      <c r="H116" s="47" t="s">
        <v>8</v>
      </c>
      <c r="I116" s="65" t="str">
        <f>IF(G116=0.5, "D", "S")</f>
        <v>D</v>
      </c>
      <c r="J116" s="43"/>
      <c r="L116" s="32"/>
      <c r="M116" s="32"/>
      <c r="N116" s="32"/>
      <c r="O116" s="32"/>
    </row>
    <row r="117" spans="2:15" s="26" customFormat="1" x14ac:dyDescent="0.3">
      <c r="B117" s="42"/>
      <c r="C117" s="42"/>
      <c r="D117" s="42"/>
      <c r="E117" s="42"/>
      <c r="F117" s="42"/>
      <c r="G117" s="42"/>
      <c r="H117" s="42"/>
      <c r="I117" s="42"/>
      <c r="J117" s="42"/>
      <c r="L117" s="32"/>
      <c r="M117" s="32"/>
      <c r="N117" s="32"/>
      <c r="O117" s="32"/>
    </row>
    <row r="118" spans="2:15" s="26" customFormat="1" ht="14.65" x14ac:dyDescent="0.3">
      <c r="B118" s="39" t="s">
        <v>3</v>
      </c>
      <c r="C118" s="39"/>
      <c r="D118" s="40"/>
      <c r="E118" s="40"/>
      <c r="F118" s="40"/>
      <c r="G118" s="40"/>
      <c r="H118" s="40"/>
      <c r="I118" s="40"/>
      <c r="J118" s="40"/>
      <c r="L118" s="32"/>
      <c r="M118" s="32"/>
      <c r="N118" s="32"/>
      <c r="O118" s="32"/>
    </row>
    <row r="119" spans="2:15" s="26" customFormat="1" ht="3" customHeight="1" x14ac:dyDescent="0.3">
      <c r="B119" s="42"/>
      <c r="C119" s="42"/>
      <c r="D119" s="42"/>
      <c r="E119" s="42"/>
      <c r="F119" s="42"/>
      <c r="G119" s="42"/>
      <c r="H119" s="42"/>
      <c r="I119" s="42"/>
      <c r="J119" s="42"/>
      <c r="L119" s="32"/>
      <c r="M119" s="32"/>
      <c r="N119" s="32"/>
      <c r="O119" s="32"/>
    </row>
    <row r="120" spans="2:15" s="26" customFormat="1" ht="13.9" x14ac:dyDescent="0.3">
      <c r="B120" s="44" t="s">
        <v>5</v>
      </c>
      <c r="C120" s="44"/>
      <c r="D120" s="44"/>
      <c r="E120" s="44"/>
      <c r="F120" s="45" t="s">
        <v>7</v>
      </c>
      <c r="G120" s="46" t="s">
        <v>11</v>
      </c>
      <c r="H120" s="46" t="s">
        <v>6</v>
      </c>
      <c r="I120" s="46" t="s">
        <v>67</v>
      </c>
      <c r="J120" s="45" t="s">
        <v>238</v>
      </c>
      <c r="L120" s="32"/>
      <c r="M120" s="32"/>
      <c r="N120" s="32"/>
      <c r="O120" s="32"/>
    </row>
    <row r="121" spans="2:15" s="26" customFormat="1" ht="3" customHeight="1" x14ac:dyDescent="0.3">
      <c r="B121" s="42"/>
      <c r="C121" s="42"/>
      <c r="D121" s="42"/>
      <c r="E121" s="42"/>
      <c r="F121" s="42"/>
      <c r="G121" s="42"/>
      <c r="H121" s="42"/>
      <c r="I121" s="42"/>
      <c r="J121" s="43"/>
      <c r="L121" s="32"/>
      <c r="M121" s="32"/>
      <c r="N121" s="32"/>
      <c r="O121" s="32"/>
    </row>
    <row r="122" spans="2:15" s="26" customFormat="1" ht="30.75" x14ac:dyDescent="0.3">
      <c r="B122" s="42" t="s">
        <v>465</v>
      </c>
      <c r="C122" s="42"/>
      <c r="D122" s="42"/>
      <c r="E122" s="42"/>
      <c r="F122" s="42" t="s">
        <v>98</v>
      </c>
      <c r="G122" s="67" t="str">
        <f>IF(OR(Cproduct_consumpt="",Qproduct_consumpt="??"),"??",IF(Cproduct_consumpt&gt;0,Nlocal_consumpt*Qproduct_consumpt*Cproduct_consumpt*Fpenetr_consumpt*(1-Fdisint_)*F4_water_consumpt,"??"))</f>
        <v>??</v>
      </c>
      <c r="H122" s="47" t="s">
        <v>63</v>
      </c>
      <c r="I122" s="47" t="s">
        <v>12</v>
      </c>
      <c r="J122" s="58" t="s">
        <v>470</v>
      </c>
      <c r="L122" s="32"/>
      <c r="M122" s="32"/>
      <c r="N122" s="32"/>
      <c r="O122" s="32"/>
    </row>
    <row r="123" spans="2:15" s="26" customFormat="1" ht="3" customHeight="1" x14ac:dyDescent="0.3">
      <c r="B123" s="42"/>
      <c r="C123" s="42"/>
      <c r="D123" s="42"/>
      <c r="E123" s="42"/>
      <c r="F123" s="42"/>
      <c r="G123" s="42"/>
      <c r="H123" s="47"/>
      <c r="I123" s="47"/>
      <c r="J123" s="245"/>
      <c r="L123" s="32"/>
      <c r="M123" s="32"/>
      <c r="N123" s="32"/>
      <c r="O123" s="32"/>
    </row>
    <row r="124" spans="2:15" s="26" customFormat="1" ht="30.75" x14ac:dyDescent="0.3">
      <c r="B124" s="42" t="s">
        <v>455</v>
      </c>
      <c r="C124" s="42"/>
      <c r="D124" s="42"/>
      <c r="E124" s="42"/>
      <c r="F124" s="42" t="s">
        <v>456</v>
      </c>
      <c r="G124" s="67" t="str">
        <f>IF(OR(Cproduct_consumpt="",Qproduct_consumpt="??"),"??",IF(Cproduct_consumpt&gt;0,Nlocal_consumpt*Qproduct_consumpt*Cproduct_consumpt*Fpenetr_consumpt*(1-Fdisint_)*Fair_consumpt,"??"))</f>
        <v>??</v>
      </c>
      <c r="H124" s="47" t="s">
        <v>63</v>
      </c>
      <c r="I124" s="47" t="s">
        <v>12</v>
      </c>
      <c r="J124" s="245" t="s">
        <v>468</v>
      </c>
      <c r="L124" s="32"/>
      <c r="M124" s="32"/>
      <c r="N124" s="32"/>
      <c r="O124" s="32"/>
    </row>
    <row r="125" spans="2:15" s="26" customFormat="1" x14ac:dyDescent="0.3">
      <c r="B125" s="42"/>
      <c r="C125" s="42"/>
      <c r="D125" s="42"/>
      <c r="E125" s="42"/>
      <c r="F125" s="42"/>
      <c r="G125" s="42"/>
      <c r="H125" s="42"/>
      <c r="I125" s="42"/>
      <c r="J125" s="47"/>
      <c r="L125" s="32"/>
      <c r="M125" s="32"/>
      <c r="N125" s="32"/>
      <c r="O125" s="32"/>
    </row>
    <row r="126" spans="2:15" s="26" customFormat="1" x14ac:dyDescent="0.3">
      <c r="B126" s="56" t="s">
        <v>68</v>
      </c>
      <c r="C126" s="56"/>
    </row>
    <row r="127" spans="2:15" s="26" customFormat="1" x14ac:dyDescent="0.3">
      <c r="B127" s="56"/>
      <c r="C127" s="56"/>
    </row>
    <row r="128" spans="2:15" s="26" customFormat="1" x14ac:dyDescent="0.3">
      <c r="B128" s="56"/>
      <c r="C128" s="56"/>
    </row>
    <row r="129" spans="10:10" s="26" customFormat="1" x14ac:dyDescent="0.3"/>
    <row r="130" spans="10:10" s="26" customFormat="1" x14ac:dyDescent="0.3">
      <c r="J130" s="63"/>
    </row>
    <row r="131" spans="10:10" s="26" customFormat="1" x14ac:dyDescent="0.3">
      <c r="J131" s="63"/>
    </row>
    <row r="132" spans="10:10" s="26" customFormat="1" x14ac:dyDescent="0.3">
      <c r="J132" s="63"/>
    </row>
    <row r="133" spans="10:10" s="26" customFormat="1" x14ac:dyDescent="0.3">
      <c r="J133" s="63"/>
    </row>
    <row r="134" spans="10:10" s="26" customFormat="1" x14ac:dyDescent="0.3">
      <c r="J134" s="63"/>
    </row>
    <row r="135" spans="10:10" s="26" customFormat="1" x14ac:dyDescent="0.3">
      <c r="J135" s="63"/>
    </row>
    <row r="136" spans="10:10" s="26" customFormat="1" x14ac:dyDescent="0.3">
      <c r="J136" s="63"/>
    </row>
    <row r="137" spans="10:10" s="26" customFormat="1" x14ac:dyDescent="0.3">
      <c r="J137" s="63"/>
    </row>
    <row r="138" spans="10:10" s="26" customFormat="1" x14ac:dyDescent="0.3">
      <c r="J138" s="63"/>
    </row>
    <row r="139" spans="10:10" s="26" customFormat="1" x14ac:dyDescent="0.3">
      <c r="J139" s="63"/>
    </row>
    <row r="140" spans="10:10" s="26" customFormat="1" x14ac:dyDescent="0.3">
      <c r="J140" s="63"/>
    </row>
    <row r="141" spans="10:10" s="26" customFormat="1" x14ac:dyDescent="0.3">
      <c r="J141" s="63"/>
    </row>
    <row r="142" spans="10:10" s="26" customFormat="1" x14ac:dyDescent="0.3">
      <c r="J142" s="63"/>
    </row>
    <row r="143" spans="10:10" s="26" customFormat="1" x14ac:dyDescent="0.3">
      <c r="J143" s="63"/>
    </row>
    <row r="144" spans="10:10" s="26" customFormat="1" x14ac:dyDescent="0.3">
      <c r="J144" s="63"/>
    </row>
    <row r="145" spans="10:10" s="26" customFormat="1" x14ac:dyDescent="0.3">
      <c r="J145" s="63"/>
    </row>
    <row r="146" spans="10:10" s="26" customFormat="1" x14ac:dyDescent="0.3">
      <c r="J146" s="63"/>
    </row>
    <row r="147" spans="10:10" s="26" customFormat="1" x14ac:dyDescent="0.3">
      <c r="J147" s="63"/>
    </row>
    <row r="148" spans="10:10" s="26" customFormat="1" x14ac:dyDescent="0.3">
      <c r="J148" s="63"/>
    </row>
    <row r="149" spans="10:10" s="26" customFormat="1" x14ac:dyDescent="0.3">
      <c r="J149" s="63"/>
    </row>
    <row r="150" spans="10:10" s="26" customFormat="1" x14ac:dyDescent="0.3">
      <c r="J150" s="63"/>
    </row>
    <row r="151" spans="10:10" s="26" customFormat="1" x14ac:dyDescent="0.3">
      <c r="J151" s="63"/>
    </row>
    <row r="152" spans="10:10" s="26" customFormat="1" x14ac:dyDescent="0.3">
      <c r="J152" s="63"/>
    </row>
    <row r="153" spans="10:10" s="26" customFormat="1" x14ac:dyDescent="0.3">
      <c r="J153" s="63"/>
    </row>
    <row r="154" spans="10:10" s="26" customFormat="1" x14ac:dyDescent="0.3">
      <c r="J154" s="63"/>
    </row>
    <row r="155" spans="10:10" s="26" customFormat="1" x14ac:dyDescent="0.3">
      <c r="J155" s="63"/>
    </row>
    <row r="156" spans="10:10" s="26" customFormat="1" x14ac:dyDescent="0.3">
      <c r="J156" s="63"/>
    </row>
    <row r="157" spans="10:10" s="26" customFormat="1" x14ac:dyDescent="0.3">
      <c r="J157" s="63"/>
    </row>
    <row r="158" spans="10:10" s="26" customFormat="1" x14ac:dyDescent="0.3">
      <c r="J158" s="63"/>
    </row>
    <row r="159" spans="10:10" s="26" customFormat="1" x14ac:dyDescent="0.3">
      <c r="J159" s="63"/>
    </row>
    <row r="160" spans="10:10" s="26" customFormat="1" x14ac:dyDescent="0.3">
      <c r="J160" s="63"/>
    </row>
    <row r="161" spans="10:10" s="26" customFormat="1" x14ac:dyDescent="0.3">
      <c r="J161" s="63"/>
    </row>
    <row r="162" spans="10:10" s="26" customFormat="1" x14ac:dyDescent="0.3">
      <c r="J162" s="63"/>
    </row>
    <row r="163" spans="10:10" s="26" customFormat="1" x14ac:dyDescent="0.3">
      <c r="J163" s="63"/>
    </row>
    <row r="164" spans="10:10" s="26" customFormat="1" x14ac:dyDescent="0.3">
      <c r="J164" s="63"/>
    </row>
    <row r="165" spans="10:10" s="26" customFormat="1" x14ac:dyDescent="0.3">
      <c r="J165" s="63"/>
    </row>
    <row r="166" spans="10:10" s="26" customFormat="1" x14ac:dyDescent="0.3">
      <c r="J166" s="63"/>
    </row>
    <row r="167" spans="10:10" s="26" customFormat="1" x14ac:dyDescent="0.3">
      <c r="J167" s="63"/>
    </row>
    <row r="168" spans="10:10" s="26" customFormat="1" x14ac:dyDescent="0.3">
      <c r="J168" s="63"/>
    </row>
    <row r="169" spans="10:10" s="26" customFormat="1" x14ac:dyDescent="0.3">
      <c r="J169" s="63"/>
    </row>
    <row r="170" spans="10:10" s="26" customFormat="1" x14ac:dyDescent="0.3">
      <c r="J170" s="63"/>
    </row>
    <row r="171" spans="10:10" s="26" customFormat="1" x14ac:dyDescent="0.3">
      <c r="J171" s="63"/>
    </row>
    <row r="172" spans="10:10" s="26" customFormat="1" x14ac:dyDescent="0.3">
      <c r="J172" s="63"/>
    </row>
    <row r="173" spans="10:10" s="26" customFormat="1" x14ac:dyDescent="0.3">
      <c r="J173" s="63"/>
    </row>
    <row r="174" spans="10:10" s="26" customFormat="1" x14ac:dyDescent="0.3">
      <c r="J174" s="63"/>
    </row>
    <row r="175" spans="10:10" s="26" customFormat="1" x14ac:dyDescent="0.3">
      <c r="J175" s="63"/>
    </row>
    <row r="176" spans="10:10" s="26" customFormat="1" x14ac:dyDescent="0.3">
      <c r="J176" s="63"/>
    </row>
    <row r="177" spans="10:10" s="26" customFormat="1" x14ac:dyDescent="0.3">
      <c r="J177" s="63"/>
    </row>
    <row r="178" spans="10:10" s="26" customFormat="1" x14ac:dyDescent="0.3">
      <c r="J178" s="63"/>
    </row>
    <row r="179" spans="10:10" s="26" customFormat="1" x14ac:dyDescent="0.3">
      <c r="J179" s="63"/>
    </row>
    <row r="180" spans="10:10" s="26" customFormat="1" x14ac:dyDescent="0.3">
      <c r="J180" s="63"/>
    </row>
    <row r="181" spans="10:10" s="26" customFormat="1" x14ac:dyDescent="0.3">
      <c r="J181" s="63"/>
    </row>
    <row r="182" spans="10:10" s="26" customFormat="1" x14ac:dyDescent="0.3">
      <c r="J182" s="63"/>
    </row>
    <row r="183" spans="10:10" s="26" customFormat="1" x14ac:dyDescent="0.3">
      <c r="J183" s="63"/>
    </row>
    <row r="184" spans="10:10" s="26" customFormat="1" x14ac:dyDescent="0.3">
      <c r="J184" s="63"/>
    </row>
    <row r="185" spans="10:10" s="26" customFormat="1" x14ac:dyDescent="0.3">
      <c r="J185" s="63"/>
    </row>
    <row r="186" spans="10:10" s="26" customFormat="1" x14ac:dyDescent="0.3">
      <c r="J186" s="63"/>
    </row>
    <row r="187" spans="10:10" s="26" customFormat="1" x14ac:dyDescent="0.3">
      <c r="J187" s="63"/>
    </row>
    <row r="188" spans="10:10" s="26" customFormat="1" x14ac:dyDescent="0.3">
      <c r="J188" s="63"/>
    </row>
    <row r="189" spans="10:10" s="26" customFormat="1" x14ac:dyDescent="0.3">
      <c r="J189" s="63"/>
    </row>
    <row r="190" spans="10:10" s="26" customFormat="1" x14ac:dyDescent="0.3">
      <c r="J190" s="63"/>
    </row>
    <row r="191" spans="10:10" s="26" customFormat="1" x14ac:dyDescent="0.3">
      <c r="J191" s="63"/>
    </row>
    <row r="192" spans="10:10" s="26" customFormat="1" x14ac:dyDescent="0.3">
      <c r="J192" s="63"/>
    </row>
    <row r="193" spans="10:10" s="26" customFormat="1" x14ac:dyDescent="0.3">
      <c r="J193" s="63"/>
    </row>
    <row r="194" spans="10:10" s="26" customFormat="1" x14ac:dyDescent="0.3">
      <c r="J194" s="63"/>
    </row>
    <row r="195" spans="10:10" s="26" customFormat="1" x14ac:dyDescent="0.3">
      <c r="J195" s="63"/>
    </row>
    <row r="196" spans="10:10" s="26" customFormat="1" x14ac:dyDescent="0.3">
      <c r="J196" s="63"/>
    </row>
    <row r="197" spans="10:10" s="26" customFormat="1" x14ac:dyDescent="0.3">
      <c r="J197" s="63"/>
    </row>
    <row r="198" spans="10:10" s="26" customFormat="1" x14ac:dyDescent="0.3">
      <c r="J198" s="63"/>
    </row>
    <row r="199" spans="10:10" s="26" customFormat="1" x14ac:dyDescent="0.3">
      <c r="J199" s="63"/>
    </row>
    <row r="200" spans="10:10" s="26" customFormat="1" x14ac:dyDescent="0.3">
      <c r="J200" s="63"/>
    </row>
    <row r="201" spans="10:10" s="26" customFormat="1" x14ac:dyDescent="0.3">
      <c r="J201" s="63"/>
    </row>
    <row r="202" spans="10:10" s="26" customFormat="1" x14ac:dyDescent="0.3">
      <c r="J202" s="63"/>
    </row>
    <row r="203" spans="10:10" s="26" customFormat="1" x14ac:dyDescent="0.3">
      <c r="J203" s="63"/>
    </row>
    <row r="204" spans="10:10" s="26" customFormat="1" x14ac:dyDescent="0.3">
      <c r="J204" s="63"/>
    </row>
    <row r="205" spans="10:10" s="26" customFormat="1" x14ac:dyDescent="0.3">
      <c r="J205" s="63"/>
    </row>
    <row r="206" spans="10:10" s="26" customFormat="1" x14ac:dyDescent="0.3">
      <c r="J206" s="63"/>
    </row>
    <row r="207" spans="10:10" s="26" customFormat="1" x14ac:dyDescent="0.3">
      <c r="J207" s="63"/>
    </row>
    <row r="208" spans="10:10" s="26" customFormat="1" x14ac:dyDescent="0.3">
      <c r="J208" s="63"/>
    </row>
    <row r="209" spans="10:10" s="26" customFormat="1" x14ac:dyDescent="0.3">
      <c r="J209" s="63"/>
    </row>
    <row r="210" spans="10:10" s="26" customFormat="1" x14ac:dyDescent="0.3">
      <c r="J210" s="63"/>
    </row>
    <row r="211" spans="10:10" s="26" customFormat="1" x14ac:dyDescent="0.3">
      <c r="J211" s="63"/>
    </row>
    <row r="212" spans="10:10" s="26" customFormat="1" x14ac:dyDescent="0.3">
      <c r="J212" s="63"/>
    </row>
    <row r="213" spans="10:10" s="26" customFormat="1" x14ac:dyDescent="0.3">
      <c r="J213" s="63"/>
    </row>
    <row r="214" spans="10:10" s="26" customFormat="1" x14ac:dyDescent="0.3">
      <c r="J214" s="63"/>
    </row>
    <row r="215" spans="10:10" s="26" customFormat="1" x14ac:dyDescent="0.3">
      <c r="J215" s="63"/>
    </row>
    <row r="216" spans="10:10" s="26" customFormat="1" x14ac:dyDescent="0.3">
      <c r="J216" s="63"/>
    </row>
    <row r="217" spans="10:10" s="26" customFormat="1" x14ac:dyDescent="0.3">
      <c r="J217" s="63"/>
    </row>
    <row r="218" spans="10:10" s="26" customFormat="1" x14ac:dyDescent="0.3">
      <c r="J218" s="63"/>
    </row>
    <row r="219" spans="10:10" s="26" customFormat="1" x14ac:dyDescent="0.3">
      <c r="J219" s="63"/>
    </row>
    <row r="220" spans="10:10" s="26" customFormat="1" x14ac:dyDescent="0.3">
      <c r="J220" s="63"/>
    </row>
    <row r="221" spans="10:10" s="26" customFormat="1" x14ac:dyDescent="0.3">
      <c r="J221" s="63"/>
    </row>
    <row r="222" spans="10:10" s="26" customFormat="1" x14ac:dyDescent="0.3">
      <c r="J222" s="63"/>
    </row>
    <row r="223" spans="10:10" s="26" customFormat="1" x14ac:dyDescent="0.3">
      <c r="J223" s="63"/>
    </row>
    <row r="224" spans="10:10" s="26" customFormat="1" x14ac:dyDescent="0.3">
      <c r="J224" s="63"/>
    </row>
    <row r="225" spans="10:10" s="26" customFormat="1" x14ac:dyDescent="0.3">
      <c r="J225" s="63"/>
    </row>
    <row r="226" spans="10:10" s="26" customFormat="1" x14ac:dyDescent="0.3">
      <c r="J226" s="63"/>
    </row>
    <row r="227" spans="10:10" s="26" customFormat="1" x14ac:dyDescent="0.3">
      <c r="J227" s="63"/>
    </row>
    <row r="228" spans="10:10" s="26" customFormat="1" x14ac:dyDescent="0.3">
      <c r="J228" s="63"/>
    </row>
    <row r="229" spans="10:10" s="26" customFormat="1" x14ac:dyDescent="0.3">
      <c r="J229" s="63"/>
    </row>
    <row r="230" spans="10:10" s="26" customFormat="1" x14ac:dyDescent="0.3">
      <c r="J230" s="63"/>
    </row>
    <row r="231" spans="10:10" s="26" customFormat="1" x14ac:dyDescent="0.3">
      <c r="J231" s="63"/>
    </row>
    <row r="232" spans="10:10" s="26" customFormat="1" x14ac:dyDescent="0.3">
      <c r="J232" s="63"/>
    </row>
    <row r="233" spans="10:10" s="26" customFormat="1" x14ac:dyDescent="0.3">
      <c r="J233" s="63"/>
    </row>
    <row r="234" spans="10:10" s="26" customFormat="1" x14ac:dyDescent="0.3">
      <c r="J234" s="63"/>
    </row>
    <row r="235" spans="10:10" s="26" customFormat="1" x14ac:dyDescent="0.3">
      <c r="J235" s="63"/>
    </row>
    <row r="236" spans="10:10" s="26" customFormat="1" x14ac:dyDescent="0.3">
      <c r="J236" s="63"/>
    </row>
    <row r="237" spans="10:10" s="26" customFormat="1" x14ac:dyDescent="0.3">
      <c r="J237" s="63"/>
    </row>
    <row r="238" spans="10:10" s="26" customFormat="1" x14ac:dyDescent="0.3">
      <c r="J238" s="63"/>
    </row>
    <row r="239" spans="10:10" s="26" customFormat="1" x14ac:dyDescent="0.3">
      <c r="J239" s="63"/>
    </row>
    <row r="240" spans="10:10" s="26" customFormat="1" x14ac:dyDescent="0.3">
      <c r="J240" s="63"/>
    </row>
    <row r="241" spans="10:10" s="26" customFormat="1" x14ac:dyDescent="0.3">
      <c r="J241" s="63"/>
    </row>
    <row r="242" spans="10:10" s="26" customFormat="1" x14ac:dyDescent="0.3">
      <c r="J242" s="63"/>
    </row>
    <row r="243" spans="10:10" s="26" customFormat="1" x14ac:dyDescent="0.3">
      <c r="J243" s="63"/>
    </row>
    <row r="244" spans="10:10" s="26" customFormat="1" x14ac:dyDescent="0.3">
      <c r="J244" s="63"/>
    </row>
    <row r="245" spans="10:10" s="26" customFormat="1" x14ac:dyDescent="0.3">
      <c r="J245" s="63"/>
    </row>
    <row r="246" spans="10:10" s="26" customFormat="1" x14ac:dyDescent="0.3">
      <c r="J246" s="63"/>
    </row>
    <row r="247" spans="10:10" s="26" customFormat="1" x14ac:dyDescent="0.3">
      <c r="J247" s="63"/>
    </row>
    <row r="248" spans="10:10" s="26" customFormat="1" x14ac:dyDescent="0.3">
      <c r="J248" s="63"/>
    </row>
    <row r="249" spans="10:10" s="26" customFormat="1" x14ac:dyDescent="0.3">
      <c r="J249" s="63"/>
    </row>
    <row r="250" spans="10:10" s="26" customFormat="1" x14ac:dyDescent="0.3">
      <c r="J250" s="63"/>
    </row>
    <row r="251" spans="10:10" s="26" customFormat="1" x14ac:dyDescent="0.3">
      <c r="J251" s="63"/>
    </row>
    <row r="252" spans="10:10" s="26" customFormat="1" x14ac:dyDescent="0.3">
      <c r="J252" s="63"/>
    </row>
    <row r="253" spans="10:10" s="26" customFormat="1" x14ac:dyDescent="0.3">
      <c r="J253" s="63"/>
    </row>
    <row r="254" spans="10:10" s="26" customFormat="1" x14ac:dyDescent="0.3">
      <c r="J254" s="63"/>
    </row>
    <row r="255" spans="10:10" s="26" customFormat="1" x14ac:dyDescent="0.3">
      <c r="J255" s="63"/>
    </row>
    <row r="256" spans="10:10" s="26" customFormat="1" x14ac:dyDescent="0.3">
      <c r="J256" s="63"/>
    </row>
    <row r="257" spans="10:10" s="26" customFormat="1" x14ac:dyDescent="0.3">
      <c r="J257" s="63"/>
    </row>
    <row r="258" spans="10:10" s="26" customFormat="1" x14ac:dyDescent="0.3">
      <c r="J258" s="63"/>
    </row>
    <row r="259" spans="10:10" s="26" customFormat="1" x14ac:dyDescent="0.3">
      <c r="J259" s="63"/>
    </row>
    <row r="260" spans="10:10" s="26" customFormat="1" x14ac:dyDescent="0.3">
      <c r="J260" s="63"/>
    </row>
    <row r="261" spans="10:10" s="26" customFormat="1" x14ac:dyDescent="0.3">
      <c r="J261" s="63"/>
    </row>
    <row r="262" spans="10:10" s="26" customFormat="1" x14ac:dyDescent="0.3">
      <c r="J262" s="63"/>
    </row>
    <row r="263" spans="10:10" s="26" customFormat="1" x14ac:dyDescent="0.3">
      <c r="J263" s="63"/>
    </row>
    <row r="264" spans="10:10" s="26" customFormat="1" x14ac:dyDescent="0.3">
      <c r="J264" s="63"/>
    </row>
    <row r="265" spans="10:10" s="26" customFormat="1" x14ac:dyDescent="0.3">
      <c r="J265" s="63"/>
    </row>
    <row r="266" spans="10:10" s="26" customFormat="1" x14ac:dyDescent="0.3">
      <c r="J266" s="63"/>
    </row>
    <row r="267" spans="10:10" s="26" customFormat="1" x14ac:dyDescent="0.3">
      <c r="J267" s="63"/>
    </row>
    <row r="268" spans="10:10" s="26" customFormat="1" x14ac:dyDescent="0.3">
      <c r="J268" s="63"/>
    </row>
    <row r="269" spans="10:10" s="26" customFormat="1" x14ac:dyDescent="0.3">
      <c r="J269" s="63"/>
    </row>
    <row r="270" spans="10:10" s="26" customFormat="1" x14ac:dyDescent="0.3">
      <c r="J270" s="63"/>
    </row>
    <row r="271" spans="10:10" s="26" customFormat="1" x14ac:dyDescent="0.3">
      <c r="J271" s="63"/>
    </row>
    <row r="272" spans="10:10" s="26" customFormat="1" x14ac:dyDescent="0.3">
      <c r="J272" s="63"/>
    </row>
    <row r="273" spans="10:10" s="26" customFormat="1" x14ac:dyDescent="0.3">
      <c r="J273" s="63"/>
    </row>
    <row r="274" spans="10:10" s="26" customFormat="1" x14ac:dyDescent="0.3">
      <c r="J274" s="63"/>
    </row>
    <row r="275" spans="10:10" s="26" customFormat="1" x14ac:dyDescent="0.3">
      <c r="J275" s="63"/>
    </row>
    <row r="276" spans="10:10" s="26" customFormat="1" x14ac:dyDescent="0.3">
      <c r="J276" s="63"/>
    </row>
    <row r="277" spans="10:10" s="26" customFormat="1" x14ac:dyDescent="0.3">
      <c r="J277" s="63"/>
    </row>
    <row r="278" spans="10:10" s="26" customFormat="1" x14ac:dyDescent="0.3">
      <c r="J278" s="63"/>
    </row>
    <row r="279" spans="10:10" s="26" customFormat="1" x14ac:dyDescent="0.3">
      <c r="J279" s="63"/>
    </row>
    <row r="280" spans="10:10" s="26" customFormat="1" x14ac:dyDescent="0.3">
      <c r="J280" s="63"/>
    </row>
    <row r="281" spans="10:10" s="26" customFormat="1" x14ac:dyDescent="0.3">
      <c r="J281" s="63"/>
    </row>
    <row r="282" spans="10:10" s="26" customFormat="1" x14ac:dyDescent="0.3">
      <c r="J282" s="63"/>
    </row>
    <row r="283" spans="10:10" s="26" customFormat="1" x14ac:dyDescent="0.3">
      <c r="J283" s="63"/>
    </row>
    <row r="284" spans="10:10" s="26" customFormat="1" x14ac:dyDescent="0.3">
      <c r="J284" s="63"/>
    </row>
    <row r="285" spans="10:10" s="26" customFormat="1" x14ac:dyDescent="0.3">
      <c r="J285" s="63"/>
    </row>
    <row r="286" spans="10:10" s="26" customFormat="1" x14ac:dyDescent="0.3">
      <c r="J286" s="63"/>
    </row>
    <row r="287" spans="10:10" s="26" customFormat="1" x14ac:dyDescent="0.3">
      <c r="J287" s="63"/>
    </row>
    <row r="288" spans="10:10" s="26" customFormat="1" x14ac:dyDescent="0.3">
      <c r="J288" s="63"/>
    </row>
    <row r="289" spans="10:10" s="26" customFormat="1" x14ac:dyDescent="0.3">
      <c r="J289" s="63"/>
    </row>
    <row r="290" spans="10:10" s="26" customFormat="1" x14ac:dyDescent="0.3">
      <c r="J290" s="63"/>
    </row>
    <row r="291" spans="10:10" s="26" customFormat="1" x14ac:dyDescent="0.3">
      <c r="J291" s="63"/>
    </row>
    <row r="292" spans="10:10" s="26" customFormat="1" x14ac:dyDescent="0.3">
      <c r="J292" s="63"/>
    </row>
    <row r="293" spans="10:10" s="26" customFormat="1" x14ac:dyDescent="0.3">
      <c r="J293" s="63"/>
    </row>
    <row r="294" spans="10:10" s="26" customFormat="1" x14ac:dyDescent="0.3">
      <c r="J294" s="63"/>
    </row>
    <row r="295" spans="10:10" s="26" customFormat="1" x14ac:dyDescent="0.3">
      <c r="J295" s="63"/>
    </row>
    <row r="296" spans="10:10" s="26" customFormat="1" x14ac:dyDescent="0.3">
      <c r="J296" s="63"/>
    </row>
    <row r="297" spans="10:10" s="26" customFormat="1" x14ac:dyDescent="0.3">
      <c r="J297" s="63"/>
    </row>
    <row r="298" spans="10:10" s="26" customFormat="1" x14ac:dyDescent="0.3">
      <c r="J298" s="63"/>
    </row>
    <row r="299" spans="10:10" s="26" customFormat="1" x14ac:dyDescent="0.3">
      <c r="J299" s="63"/>
    </row>
    <row r="300" spans="10:10" s="26" customFormat="1" x14ac:dyDescent="0.3">
      <c r="J300" s="63"/>
    </row>
    <row r="301" spans="10:10" s="26" customFormat="1" x14ac:dyDescent="0.3">
      <c r="J301" s="63"/>
    </row>
    <row r="302" spans="10:10" s="26" customFormat="1" x14ac:dyDescent="0.3">
      <c r="J302" s="63"/>
    </row>
    <row r="303" spans="10:10" s="26" customFormat="1" x14ac:dyDescent="0.3">
      <c r="J303" s="63"/>
    </row>
    <row r="304" spans="10:10" s="26" customFormat="1" x14ac:dyDescent="0.3">
      <c r="J304" s="63"/>
    </row>
    <row r="305" spans="10:10" s="26" customFormat="1" x14ac:dyDescent="0.3">
      <c r="J305" s="63"/>
    </row>
    <row r="306" spans="10:10" s="26" customFormat="1" x14ac:dyDescent="0.3">
      <c r="J306" s="63"/>
    </row>
    <row r="307" spans="10:10" s="26" customFormat="1" x14ac:dyDescent="0.3">
      <c r="J307" s="63"/>
    </row>
    <row r="308" spans="10:10" s="26" customFormat="1" x14ac:dyDescent="0.3">
      <c r="J308" s="63"/>
    </row>
    <row r="309" spans="10:10" s="26" customFormat="1" x14ac:dyDescent="0.3">
      <c r="J309" s="63"/>
    </row>
    <row r="310" spans="10:10" s="26" customFormat="1" x14ac:dyDescent="0.3">
      <c r="J310" s="63"/>
    </row>
    <row r="311" spans="10:10" s="26" customFormat="1" x14ac:dyDescent="0.3">
      <c r="J311" s="63"/>
    </row>
    <row r="312" spans="10:10" s="26" customFormat="1" x14ac:dyDescent="0.3">
      <c r="J312" s="63"/>
    </row>
    <row r="313" spans="10:10" s="26" customFormat="1" x14ac:dyDescent="0.3">
      <c r="J313" s="63"/>
    </row>
    <row r="314" spans="10:10" s="26" customFormat="1" x14ac:dyDescent="0.3">
      <c r="J314" s="63"/>
    </row>
    <row r="315" spans="10:10" s="26" customFormat="1" x14ac:dyDescent="0.3">
      <c r="J315" s="63"/>
    </row>
    <row r="316" spans="10:10" s="26" customFormat="1" x14ac:dyDescent="0.3">
      <c r="J316" s="63"/>
    </row>
    <row r="317" spans="10:10" s="26" customFormat="1" x14ac:dyDescent="0.3">
      <c r="J317" s="63"/>
    </row>
    <row r="318" spans="10:10" s="26" customFormat="1" x14ac:dyDescent="0.3">
      <c r="J318" s="63"/>
    </row>
    <row r="319" spans="10:10" s="26" customFormat="1" x14ac:dyDescent="0.3">
      <c r="J319" s="63"/>
    </row>
    <row r="320" spans="10:10" s="26" customFormat="1" x14ac:dyDescent="0.3">
      <c r="J320" s="63"/>
    </row>
    <row r="321" spans="10:10" s="26" customFormat="1" x14ac:dyDescent="0.3">
      <c r="J321" s="63"/>
    </row>
    <row r="322" spans="10:10" s="26" customFormat="1" x14ac:dyDescent="0.3">
      <c r="J322" s="63"/>
    </row>
    <row r="323" spans="10:10" s="26" customFormat="1" x14ac:dyDescent="0.3">
      <c r="J323" s="63"/>
    </row>
    <row r="324" spans="10:10" s="26" customFormat="1" x14ac:dyDescent="0.3">
      <c r="J324" s="63"/>
    </row>
    <row r="325" spans="10:10" s="26" customFormat="1" x14ac:dyDescent="0.3">
      <c r="J325" s="63"/>
    </row>
    <row r="326" spans="10:10" s="26" customFormat="1" x14ac:dyDescent="0.3">
      <c r="J326" s="63"/>
    </row>
    <row r="327" spans="10:10" s="26" customFormat="1" x14ac:dyDescent="0.3">
      <c r="J327" s="63"/>
    </row>
    <row r="328" spans="10:10" s="26" customFormat="1" x14ac:dyDescent="0.3">
      <c r="J328" s="63"/>
    </row>
    <row r="329" spans="10:10" s="26" customFormat="1" x14ac:dyDescent="0.3">
      <c r="J329" s="63"/>
    </row>
    <row r="330" spans="10:10" s="26" customFormat="1" x14ac:dyDescent="0.3">
      <c r="J330" s="63"/>
    </row>
    <row r="331" spans="10:10" s="26" customFormat="1" x14ac:dyDescent="0.3">
      <c r="J331" s="63"/>
    </row>
    <row r="332" spans="10:10" s="26" customFormat="1" x14ac:dyDescent="0.3">
      <c r="J332" s="63"/>
    </row>
    <row r="333" spans="10:10" s="26" customFormat="1" x14ac:dyDescent="0.3">
      <c r="J333" s="63"/>
    </row>
    <row r="334" spans="10:10" s="26" customFormat="1" x14ac:dyDescent="0.3">
      <c r="J334" s="63"/>
    </row>
    <row r="335" spans="10:10" s="26" customFormat="1" x14ac:dyDescent="0.3">
      <c r="J335" s="63"/>
    </row>
    <row r="336" spans="10:10" s="26" customFormat="1" x14ac:dyDescent="0.3">
      <c r="J336" s="63"/>
    </row>
    <row r="337" spans="10:10" s="26" customFormat="1" x14ac:dyDescent="0.3">
      <c r="J337" s="63"/>
    </row>
    <row r="338" spans="10:10" s="26" customFormat="1" x14ac:dyDescent="0.3">
      <c r="J338" s="63"/>
    </row>
    <row r="339" spans="10:10" s="26" customFormat="1" x14ac:dyDescent="0.3">
      <c r="J339" s="63"/>
    </row>
    <row r="340" spans="10:10" s="26" customFormat="1" x14ac:dyDescent="0.3">
      <c r="J340" s="63"/>
    </row>
    <row r="341" spans="10:10" s="26" customFormat="1" x14ac:dyDescent="0.3">
      <c r="J341" s="63"/>
    </row>
    <row r="342" spans="10:10" s="26" customFormat="1" x14ac:dyDescent="0.3">
      <c r="J342" s="63"/>
    </row>
    <row r="343" spans="10:10" s="26" customFormat="1" x14ac:dyDescent="0.3">
      <c r="J343" s="63"/>
    </row>
    <row r="344" spans="10:10" s="26" customFormat="1" x14ac:dyDescent="0.3">
      <c r="J344" s="63"/>
    </row>
    <row r="345" spans="10:10" s="26" customFormat="1" x14ac:dyDescent="0.3">
      <c r="J345" s="63"/>
    </row>
    <row r="346" spans="10:10" s="26" customFormat="1" x14ac:dyDescent="0.3">
      <c r="J346" s="63"/>
    </row>
    <row r="347" spans="10:10" s="26" customFormat="1" x14ac:dyDescent="0.3">
      <c r="J347" s="63"/>
    </row>
    <row r="348" spans="10:10" s="26" customFormat="1" x14ac:dyDescent="0.3">
      <c r="J348" s="63"/>
    </row>
    <row r="349" spans="10:10" s="26" customFormat="1" x14ac:dyDescent="0.3">
      <c r="J349" s="63"/>
    </row>
    <row r="350" spans="10:10" s="26" customFormat="1" x14ac:dyDescent="0.3">
      <c r="J350" s="63"/>
    </row>
    <row r="351" spans="10:10" s="26" customFormat="1" x14ac:dyDescent="0.3">
      <c r="J351" s="63"/>
    </row>
    <row r="352" spans="10:10" s="26" customFormat="1" x14ac:dyDescent="0.3">
      <c r="J352" s="63"/>
    </row>
    <row r="353" spans="10:10" s="26" customFormat="1" x14ac:dyDescent="0.3">
      <c r="J353" s="63"/>
    </row>
    <row r="354" spans="10:10" s="26" customFormat="1" x14ac:dyDescent="0.3">
      <c r="J354" s="63"/>
    </row>
    <row r="355" spans="10:10" s="26" customFormat="1" x14ac:dyDescent="0.3">
      <c r="J355" s="63"/>
    </row>
    <row r="356" spans="10:10" s="26" customFormat="1" x14ac:dyDescent="0.3">
      <c r="J356" s="63"/>
    </row>
    <row r="357" spans="10:10" s="26" customFormat="1" x14ac:dyDescent="0.3">
      <c r="J357" s="63"/>
    </row>
    <row r="358" spans="10:10" s="26" customFormat="1" x14ac:dyDescent="0.3">
      <c r="J358" s="63"/>
    </row>
    <row r="359" spans="10:10" s="26" customFormat="1" x14ac:dyDescent="0.3">
      <c r="J359" s="63"/>
    </row>
    <row r="360" spans="10:10" s="26" customFormat="1" x14ac:dyDescent="0.3">
      <c r="J360" s="63"/>
    </row>
    <row r="361" spans="10:10" s="26" customFormat="1" x14ac:dyDescent="0.3">
      <c r="J361" s="63"/>
    </row>
    <row r="362" spans="10:10" s="26" customFormat="1" x14ac:dyDescent="0.3">
      <c r="J362" s="63"/>
    </row>
    <row r="363" spans="10:10" s="26" customFormat="1" x14ac:dyDescent="0.3">
      <c r="J363" s="63"/>
    </row>
    <row r="364" spans="10:10" s="26" customFormat="1" x14ac:dyDescent="0.3">
      <c r="J364" s="63"/>
    </row>
    <row r="365" spans="10:10" s="26" customFormat="1" x14ac:dyDescent="0.3">
      <c r="J365" s="63"/>
    </row>
    <row r="366" spans="10:10" s="26" customFormat="1" x14ac:dyDescent="0.3">
      <c r="J366" s="63"/>
    </row>
    <row r="367" spans="10:10" s="26" customFormat="1" x14ac:dyDescent="0.3">
      <c r="J367" s="63"/>
    </row>
    <row r="368" spans="10:10" s="26" customFormat="1" x14ac:dyDescent="0.3">
      <c r="J368" s="63"/>
    </row>
    <row r="369" spans="10:10" s="26" customFormat="1" x14ac:dyDescent="0.3">
      <c r="J369" s="63"/>
    </row>
    <row r="370" spans="10:10" s="26" customFormat="1" x14ac:dyDescent="0.3">
      <c r="J370" s="63"/>
    </row>
    <row r="371" spans="10:10" s="26" customFormat="1" x14ac:dyDescent="0.3">
      <c r="J371" s="63"/>
    </row>
    <row r="372" spans="10:10" s="26" customFormat="1" x14ac:dyDescent="0.3">
      <c r="J372" s="63"/>
    </row>
    <row r="373" spans="10:10" s="26" customFormat="1" x14ac:dyDescent="0.3">
      <c r="J373" s="63"/>
    </row>
    <row r="374" spans="10:10" s="26" customFormat="1" x14ac:dyDescent="0.3">
      <c r="J374" s="63"/>
    </row>
    <row r="375" spans="10:10" s="26" customFormat="1" x14ac:dyDescent="0.3">
      <c r="J375" s="63"/>
    </row>
    <row r="376" spans="10:10" s="26" customFormat="1" x14ac:dyDescent="0.3">
      <c r="J376" s="63"/>
    </row>
    <row r="377" spans="10:10" s="26" customFormat="1" x14ac:dyDescent="0.3">
      <c r="J377" s="63"/>
    </row>
    <row r="378" spans="10:10" s="26" customFormat="1" x14ac:dyDescent="0.3">
      <c r="J378" s="63"/>
    </row>
    <row r="379" spans="10:10" s="26" customFormat="1" x14ac:dyDescent="0.3">
      <c r="J379" s="63"/>
    </row>
    <row r="380" spans="10:10" s="26" customFormat="1" x14ac:dyDescent="0.3">
      <c r="J380" s="63"/>
    </row>
    <row r="381" spans="10:10" s="26" customFormat="1" x14ac:dyDescent="0.3">
      <c r="J381" s="63"/>
    </row>
    <row r="382" spans="10:10" s="26" customFormat="1" x14ac:dyDescent="0.3">
      <c r="J382" s="63"/>
    </row>
    <row r="383" spans="10:10" s="26" customFormat="1" x14ac:dyDescent="0.3">
      <c r="J383" s="63"/>
    </row>
    <row r="384" spans="10:10" s="26" customFormat="1" x14ac:dyDescent="0.3">
      <c r="J384" s="63"/>
    </row>
    <row r="385" spans="10:10" s="26" customFormat="1" x14ac:dyDescent="0.3">
      <c r="J385" s="63"/>
    </row>
    <row r="386" spans="10:10" s="26" customFormat="1" x14ac:dyDescent="0.3">
      <c r="J386" s="63"/>
    </row>
    <row r="387" spans="10:10" s="26" customFormat="1" x14ac:dyDescent="0.3">
      <c r="J387" s="63"/>
    </row>
    <row r="388" spans="10:10" s="26" customFormat="1" x14ac:dyDescent="0.3">
      <c r="J388" s="63"/>
    </row>
    <row r="389" spans="10:10" s="26" customFormat="1" x14ac:dyDescent="0.3">
      <c r="J389" s="63"/>
    </row>
    <row r="390" spans="10:10" s="26" customFormat="1" x14ac:dyDescent="0.3">
      <c r="J390" s="63"/>
    </row>
    <row r="391" spans="10:10" s="26" customFormat="1" x14ac:dyDescent="0.3">
      <c r="J391" s="63"/>
    </row>
    <row r="392" spans="10:10" s="26" customFormat="1" x14ac:dyDescent="0.3">
      <c r="J392" s="63"/>
    </row>
    <row r="393" spans="10:10" s="26" customFormat="1" x14ac:dyDescent="0.3">
      <c r="J393" s="63"/>
    </row>
    <row r="394" spans="10:10" s="26" customFormat="1" x14ac:dyDescent="0.3">
      <c r="J394" s="63"/>
    </row>
    <row r="395" spans="10:10" s="26" customFormat="1" x14ac:dyDescent="0.3">
      <c r="J395" s="63"/>
    </row>
    <row r="396" spans="10:10" s="26" customFormat="1" x14ac:dyDescent="0.3">
      <c r="J396" s="63"/>
    </row>
    <row r="397" spans="10:10" s="26" customFormat="1" x14ac:dyDescent="0.3">
      <c r="J397" s="63"/>
    </row>
    <row r="398" spans="10:10" s="26" customFormat="1" x14ac:dyDescent="0.3">
      <c r="J398" s="63"/>
    </row>
    <row r="399" spans="10:10" s="26" customFormat="1" x14ac:dyDescent="0.3">
      <c r="J399" s="63"/>
    </row>
    <row r="400" spans="10:10" s="26" customFormat="1" x14ac:dyDescent="0.3">
      <c r="J400" s="63"/>
    </row>
    <row r="401" spans="10:10" s="26" customFormat="1" x14ac:dyDescent="0.3">
      <c r="J401" s="63"/>
    </row>
    <row r="402" spans="10:10" s="26" customFormat="1" x14ac:dyDescent="0.3">
      <c r="J402" s="63"/>
    </row>
    <row r="403" spans="10:10" s="26" customFormat="1" x14ac:dyDescent="0.3">
      <c r="J403" s="63"/>
    </row>
    <row r="404" spans="10:10" s="26" customFormat="1" x14ac:dyDescent="0.3">
      <c r="J404" s="63"/>
    </row>
    <row r="405" spans="10:10" s="26" customFormat="1" x14ac:dyDescent="0.3">
      <c r="J405" s="63"/>
    </row>
    <row r="406" spans="10:10" s="26" customFormat="1" x14ac:dyDescent="0.3">
      <c r="J406" s="63"/>
    </row>
    <row r="407" spans="10:10" s="26" customFormat="1" x14ac:dyDescent="0.3">
      <c r="J407" s="63"/>
    </row>
    <row r="408" spans="10:10" s="26" customFormat="1" x14ac:dyDescent="0.3">
      <c r="J408" s="63"/>
    </row>
    <row r="409" spans="10:10" s="26" customFormat="1" x14ac:dyDescent="0.3">
      <c r="J409" s="63"/>
    </row>
    <row r="410" spans="10:10" s="26" customFormat="1" x14ac:dyDescent="0.3">
      <c r="J410" s="63"/>
    </row>
    <row r="411" spans="10:10" s="26" customFormat="1" x14ac:dyDescent="0.3">
      <c r="J411" s="63"/>
    </row>
    <row r="412" spans="10:10" s="26" customFormat="1" x14ac:dyDescent="0.3">
      <c r="J412" s="63"/>
    </row>
    <row r="413" spans="10:10" s="26" customFormat="1" x14ac:dyDescent="0.3">
      <c r="J413" s="63"/>
    </row>
    <row r="414" spans="10:10" s="26" customFormat="1" x14ac:dyDescent="0.3">
      <c r="J414" s="63"/>
    </row>
    <row r="415" spans="10:10" s="26" customFormat="1" x14ac:dyDescent="0.3">
      <c r="J415" s="63"/>
    </row>
    <row r="416" spans="10:10" s="26" customFormat="1" x14ac:dyDescent="0.3">
      <c r="J416" s="63"/>
    </row>
    <row r="417" spans="10:10" s="26" customFormat="1" x14ac:dyDescent="0.3">
      <c r="J417" s="63"/>
    </row>
    <row r="418" spans="10:10" s="26" customFormat="1" x14ac:dyDescent="0.3">
      <c r="J418" s="63"/>
    </row>
    <row r="419" spans="10:10" s="26" customFormat="1" x14ac:dyDescent="0.3">
      <c r="J419" s="63"/>
    </row>
    <row r="420" spans="10:10" s="26" customFormat="1" x14ac:dyDescent="0.3">
      <c r="J420" s="63"/>
    </row>
    <row r="421" spans="10:10" s="26" customFormat="1" x14ac:dyDescent="0.3">
      <c r="J421" s="63"/>
    </row>
    <row r="422" spans="10:10" s="26" customFormat="1" x14ac:dyDescent="0.3">
      <c r="J422" s="63"/>
    </row>
    <row r="423" spans="10:10" s="26" customFormat="1" x14ac:dyDescent="0.3">
      <c r="J423" s="63"/>
    </row>
    <row r="424" spans="10:10" s="26" customFormat="1" x14ac:dyDescent="0.3">
      <c r="J424" s="63"/>
    </row>
    <row r="425" spans="10:10" s="26" customFormat="1" x14ac:dyDescent="0.3">
      <c r="J425" s="63"/>
    </row>
    <row r="426" spans="10:10" s="26" customFormat="1" x14ac:dyDescent="0.3">
      <c r="J426" s="63"/>
    </row>
    <row r="427" spans="10:10" s="26" customFormat="1" x14ac:dyDescent="0.3">
      <c r="J427" s="63"/>
    </row>
    <row r="428" spans="10:10" s="26" customFormat="1" x14ac:dyDescent="0.3">
      <c r="J428" s="63"/>
    </row>
    <row r="429" spans="10:10" s="26" customFormat="1" x14ac:dyDescent="0.3">
      <c r="J429" s="63"/>
    </row>
    <row r="430" spans="10:10" s="26" customFormat="1" x14ac:dyDescent="0.3">
      <c r="J430" s="63"/>
    </row>
    <row r="431" spans="10:10" s="26" customFormat="1" x14ac:dyDescent="0.3">
      <c r="J431" s="63"/>
    </row>
    <row r="432" spans="10:10" s="26" customFormat="1" x14ac:dyDescent="0.3">
      <c r="J432" s="63"/>
    </row>
    <row r="433" spans="10:10" s="26" customFormat="1" x14ac:dyDescent="0.3">
      <c r="J433" s="63"/>
    </row>
    <row r="434" spans="10:10" s="26" customFormat="1" x14ac:dyDescent="0.3">
      <c r="J434" s="63"/>
    </row>
    <row r="435" spans="10:10" s="26" customFormat="1" x14ac:dyDescent="0.3">
      <c r="J435" s="63"/>
    </row>
    <row r="436" spans="10:10" s="26" customFormat="1" x14ac:dyDescent="0.3">
      <c r="J436" s="63"/>
    </row>
    <row r="437" spans="10:10" s="26" customFormat="1" x14ac:dyDescent="0.3">
      <c r="J437" s="63"/>
    </row>
    <row r="438" spans="10:10" s="26" customFormat="1" x14ac:dyDescent="0.3">
      <c r="J438" s="63"/>
    </row>
    <row r="439" spans="10:10" s="26" customFormat="1" x14ac:dyDescent="0.3">
      <c r="J439" s="63"/>
    </row>
    <row r="440" spans="10:10" s="26" customFormat="1" x14ac:dyDescent="0.3">
      <c r="J440" s="63"/>
    </row>
    <row r="441" spans="10:10" s="26" customFormat="1" x14ac:dyDescent="0.3">
      <c r="J441" s="63"/>
    </row>
    <row r="442" spans="10:10" s="26" customFormat="1" x14ac:dyDescent="0.3">
      <c r="J442" s="63"/>
    </row>
    <row r="443" spans="10:10" s="26" customFormat="1" x14ac:dyDescent="0.3">
      <c r="J443" s="63"/>
    </row>
    <row r="444" spans="10:10" s="26" customFormat="1" x14ac:dyDescent="0.3">
      <c r="J444" s="63"/>
    </row>
    <row r="445" spans="10:10" s="26" customFormat="1" x14ac:dyDescent="0.3">
      <c r="J445" s="63"/>
    </row>
    <row r="446" spans="10:10" s="26" customFormat="1" x14ac:dyDescent="0.3">
      <c r="J446" s="63"/>
    </row>
    <row r="447" spans="10:10" s="26" customFormat="1" x14ac:dyDescent="0.3">
      <c r="J447" s="63"/>
    </row>
    <row r="448" spans="10:10" s="26" customFormat="1" x14ac:dyDescent="0.3">
      <c r="J448" s="63"/>
    </row>
    <row r="449" spans="1:13" x14ac:dyDescent="0.3">
      <c r="A449" s="27"/>
      <c r="B449" s="26"/>
      <c r="C449" s="26"/>
      <c r="D449" s="26"/>
      <c r="E449" s="26"/>
      <c r="F449" s="26"/>
      <c r="G449" s="26"/>
      <c r="H449" s="26"/>
      <c r="I449" s="26"/>
      <c r="J449" s="63"/>
      <c r="K449" s="27"/>
      <c r="L449" s="27"/>
      <c r="M449" s="27"/>
    </row>
  </sheetData>
  <sheetProtection algorithmName="SHA-512" hashValue="szWl/Tv3WOwNZpF32CptVeqOwoZ7WfB0AhFDoXKBpXUSO/vR84Gdtr5R6U4a4L9HsF+/mBKtJVi98QLGUVZHjg==" saltValue="C7D0h/xHhu3PI2si+J2lew==" spinCount="100000" sheet="1" objects="1" scenarios="1" formatCells="0" formatColumns="0" formatRows="0"/>
  <mergeCells count="14">
    <mergeCell ref="B106:D106"/>
    <mergeCell ref="B93:J93"/>
    <mergeCell ref="B16:J16"/>
    <mergeCell ref="B14:J14"/>
    <mergeCell ref="B55:J55"/>
    <mergeCell ref="B72:D72"/>
    <mergeCell ref="F78:G78"/>
    <mergeCell ref="F40:G40"/>
    <mergeCell ref="B2:I2"/>
    <mergeCell ref="B4:J4"/>
    <mergeCell ref="B18:J18"/>
    <mergeCell ref="B8:J8"/>
    <mergeCell ref="B9:J9"/>
    <mergeCell ref="B10:J10"/>
  </mergeCells>
  <conditionalFormatting sqref="I114:I115">
    <cfRule type="containsText" dxfId="33" priority="6" operator="containsText" text="Introduce value">
      <formula>NOT(ISERROR(SEARCH("Introduce value",#REF!)))</formula>
    </cfRule>
  </conditionalFormatting>
  <conditionalFormatting sqref="G34:G35">
    <cfRule type="containsText" dxfId="32" priority="4" operator="containsText" text="Introduce value">
      <formula>NOT(ISERROR(SEARCH("Introduce value",#REF!)))</formula>
    </cfRule>
  </conditionalFormatting>
  <conditionalFormatting sqref="G114:G115">
    <cfRule type="containsText" dxfId="31" priority="3" operator="containsText" text="Introduce value">
      <formula>NOT(ISERROR(SEARCH("Introduce value",#REF!)))</formula>
    </cfRule>
  </conditionalFormatting>
  <conditionalFormatting sqref="G80">
    <cfRule type="containsText" dxfId="30" priority="2" operator="containsText" text="Introduce value">
      <formula>NOT(ISERROR(SEARCH("Introduce value",#REF!)))</formula>
    </cfRule>
  </conditionalFormatting>
  <conditionalFormatting sqref="G42">
    <cfRule type="containsText" dxfId="29" priority="1" operator="containsText" text="Introduce value">
      <formula>NOT(ISERROR(SEARCH("Introduce value",#REF!)))</formula>
    </cfRule>
  </conditionalFormatting>
  <dataValidations count="3">
    <dataValidation type="list" allowBlank="1" showInputMessage="1" showErrorMessage="1" sqref="D112:E112 D32" xr:uid="{00000000-0002-0000-0200-000000000000}">
      <formula1>ProductForm</formula1>
    </dataValidation>
    <dataValidation type="list" allowBlank="1" showInputMessage="1" showErrorMessage="1" sqref="D114 D34" xr:uid="{00000000-0002-0000-0200-000001000000}">
      <formula1>ConsumptionPerCapita</formula1>
    </dataValidation>
    <dataValidation type="list" allowBlank="1" showInputMessage="1" showErrorMessage="1" sqref="F78 F40:G40" xr:uid="{00000000-0002-0000-0200-000002000000}">
      <formula1>users</formula1>
    </dataValidation>
  </dataValidations>
  <hyperlinks>
    <hyperlink ref="B8:J8" location="'PT2-sanitary purposes'!Calculation_of_the_break_even_point_tonnage__regional_tonnage___ESD_RIVM_2001__p.9_10___Appendix_3" display="1. Calculation of the break-even point tonnage (regional tonnage) (ESD RIVM 2001, p.9-10 &amp; Appendix 3)" xr:uid="{00000000-0004-0000-0200-000000000000}"/>
    <hyperlink ref="B9:J9" location="'PT2-sanitary purposes'!Emission_scenario_for_calculating_the_releases_of_disinfectants_used_for_sanitary_purposes_based_on_the_annual_tonnage_applied__ESD_RIVM_2001__Table_2.1__p.9" display="2. Emission scenario for calculating the releases of disinfectants used for sanitary purposes based on the annual tonnage applied (ESD RIVM 2001, Table 2.1, p.9)" xr:uid="{00000000-0004-0000-0200-000001000000}"/>
    <hyperlink ref="B10:J10" location="'PT2-sanitary purposes'!Emission_scenario_for_calculating_the_release_of_disinfectants_used_for_sanitary_purposes_based_on_an_average_consumption__ESD_RIVM_2001__Table_2.2__p.10" display="3. Emission scenario for calculating the release of disinfectants used for sanitary purposes based on an average consumption (ESD RIVM 2001, Table 2.2, p.10)" xr:uid="{00000000-0004-0000-0200-000002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CX442"/>
  <sheetViews>
    <sheetView zoomScaleNormal="100" workbookViewId="0"/>
  </sheetViews>
  <sheetFormatPr defaultColWidth="8.76171875" defaultRowHeight="12.4" x14ac:dyDescent="0.3"/>
  <cols>
    <col min="1" max="1" width="1.64453125" style="26" customWidth="1"/>
    <col min="2" max="2" width="20.64453125" style="27" customWidth="1"/>
    <col min="3" max="3" width="35.64453125" style="27" customWidth="1"/>
    <col min="4" max="4" width="1.64453125" style="27" customWidth="1"/>
    <col min="5" max="6" width="15.64453125" style="27" customWidth="1"/>
    <col min="7" max="8" width="10.64453125" style="27" customWidth="1"/>
    <col min="9" max="9" width="45.64453125" style="64" customWidth="1"/>
    <col min="10" max="10" width="15.64453125" style="26" customWidth="1"/>
    <col min="11" max="59" width="8.76171875" style="26"/>
    <col min="60" max="16384" width="8.76171875" style="27"/>
  </cols>
  <sheetData>
    <row r="1" spans="1:102" x14ac:dyDescent="0.3">
      <c r="A1" s="24"/>
      <c r="B1" s="24"/>
      <c r="C1" s="24"/>
      <c r="D1" s="24"/>
      <c r="E1" s="24"/>
      <c r="F1" s="24"/>
      <c r="G1" s="24"/>
      <c r="H1" s="24"/>
      <c r="I1" s="25"/>
      <c r="J1" s="24"/>
      <c r="K1" s="24"/>
    </row>
    <row r="2" spans="1:102" ht="42.75" customHeight="1" x14ac:dyDescent="0.3">
      <c r="A2" s="24"/>
      <c r="B2" s="349" t="s">
        <v>176</v>
      </c>
      <c r="C2" s="349"/>
      <c r="D2" s="349"/>
      <c r="E2" s="349"/>
      <c r="F2" s="349"/>
      <c r="G2" s="349"/>
      <c r="H2" s="349"/>
      <c r="I2" s="25"/>
      <c r="J2" s="24"/>
      <c r="K2" s="24"/>
    </row>
    <row r="3" spans="1:102" x14ac:dyDescent="0.3">
      <c r="A3" s="24"/>
      <c r="B3" s="24"/>
      <c r="C3" s="24"/>
      <c r="D3" s="24"/>
      <c r="E3" s="24"/>
      <c r="F3" s="24"/>
      <c r="G3" s="24"/>
      <c r="H3" s="24"/>
      <c r="I3" s="25"/>
      <c r="J3" s="24"/>
      <c r="K3" s="24"/>
    </row>
    <row r="4" spans="1:102" ht="41.25" customHeight="1" x14ac:dyDescent="0.3">
      <c r="A4" s="24"/>
      <c r="B4" s="370" t="s">
        <v>260</v>
      </c>
      <c r="C4" s="370"/>
      <c r="D4" s="370"/>
      <c r="E4" s="370"/>
      <c r="F4" s="370"/>
      <c r="G4" s="370"/>
      <c r="H4" s="370"/>
      <c r="I4" s="370"/>
      <c r="J4" s="24"/>
      <c r="K4" s="24"/>
    </row>
    <row r="5" spans="1:102" ht="15" thickBot="1" x14ac:dyDescent="0.35">
      <c r="A5" s="24"/>
      <c r="B5" s="28"/>
      <c r="C5" s="24"/>
      <c r="D5" s="24"/>
      <c r="E5" s="24"/>
      <c r="F5" s="24"/>
      <c r="G5" s="24"/>
      <c r="H5" s="24"/>
      <c r="I5" s="25"/>
      <c r="J5" s="24"/>
      <c r="K5" s="24"/>
      <c r="L5" s="24"/>
      <c r="M5" s="24"/>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row>
    <row r="6" spans="1:102" ht="13.5" x14ac:dyDescent="0.3">
      <c r="A6" s="24"/>
      <c r="B6" s="88" t="s">
        <v>295</v>
      </c>
      <c r="C6" s="69"/>
      <c r="D6" s="69"/>
      <c r="E6" s="69"/>
      <c r="F6" s="69"/>
      <c r="G6" s="69"/>
      <c r="H6" s="69"/>
      <c r="I6" s="101"/>
      <c r="J6" s="25"/>
      <c r="K6" s="24"/>
      <c r="L6" s="92"/>
      <c r="M6" s="24"/>
      <c r="N6" s="24"/>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row>
    <row r="7" spans="1:102" s="89" customFormat="1" ht="3" customHeight="1" x14ac:dyDescent="0.3">
      <c r="A7" s="38"/>
      <c r="B7" s="93"/>
      <c r="C7" s="81"/>
      <c r="D7" s="81"/>
      <c r="E7" s="81"/>
      <c r="F7" s="81"/>
      <c r="G7" s="81"/>
      <c r="H7" s="81"/>
      <c r="I7" s="102"/>
      <c r="J7" s="91"/>
      <c r="K7" s="38"/>
      <c r="L7" s="38"/>
      <c r="M7" s="38"/>
      <c r="N7" s="38"/>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row>
    <row r="8" spans="1:102" ht="13.5" x14ac:dyDescent="0.3">
      <c r="A8" s="24"/>
      <c r="B8" s="361" t="s">
        <v>261</v>
      </c>
      <c r="C8" s="362"/>
      <c r="D8" s="362"/>
      <c r="E8" s="362"/>
      <c r="F8" s="362"/>
      <c r="G8" s="362"/>
      <c r="H8" s="362"/>
      <c r="I8" s="363"/>
      <c r="J8" s="100"/>
      <c r="K8" s="24"/>
      <c r="L8" s="24"/>
      <c r="M8" s="24"/>
      <c r="N8" s="24"/>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row>
    <row r="9" spans="1:102" ht="35.1" customHeight="1" x14ac:dyDescent="0.3">
      <c r="A9" s="24"/>
      <c r="B9" s="361" t="s">
        <v>262</v>
      </c>
      <c r="C9" s="362"/>
      <c r="D9" s="362"/>
      <c r="E9" s="362"/>
      <c r="F9" s="362"/>
      <c r="G9" s="362"/>
      <c r="H9" s="362"/>
      <c r="I9" s="363"/>
      <c r="J9" s="100"/>
      <c r="K9" s="24"/>
      <c r="L9" s="24"/>
      <c r="M9" s="24"/>
      <c r="N9" s="24"/>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row>
    <row r="10" spans="1:102" ht="35.1" customHeight="1" x14ac:dyDescent="0.3">
      <c r="A10" s="24"/>
      <c r="B10" s="361" t="s">
        <v>263</v>
      </c>
      <c r="C10" s="362"/>
      <c r="D10" s="362"/>
      <c r="E10" s="362"/>
      <c r="F10" s="362"/>
      <c r="G10" s="362"/>
      <c r="H10" s="362"/>
      <c r="I10" s="363"/>
      <c r="J10" s="100"/>
      <c r="K10" s="24"/>
      <c r="L10" s="24"/>
      <c r="M10" s="24"/>
      <c r="N10" s="24"/>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row>
    <row r="11" spans="1:102" ht="3" customHeight="1" thickBot="1" x14ac:dyDescent="0.35">
      <c r="A11" s="24"/>
      <c r="B11" s="372"/>
      <c r="C11" s="373"/>
      <c r="D11" s="373"/>
      <c r="E11" s="373"/>
      <c r="F11" s="373"/>
      <c r="G11" s="373"/>
      <c r="H11" s="373"/>
      <c r="I11" s="374"/>
      <c r="J11" s="100"/>
      <c r="K11" s="24"/>
      <c r="L11" s="24"/>
      <c r="M11" s="24"/>
      <c r="N11" s="24"/>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row>
    <row r="12" spans="1:102" s="89" customFormat="1" x14ac:dyDescent="0.3">
      <c r="A12" s="38"/>
      <c r="B12" s="98"/>
      <c r="C12" s="98"/>
      <c r="D12" s="98"/>
      <c r="E12" s="98"/>
      <c r="F12" s="98"/>
      <c r="G12" s="98"/>
      <c r="H12" s="98"/>
      <c r="I12" s="98"/>
      <c r="J12" s="99"/>
      <c r="K12" s="38"/>
      <c r="L12" s="38"/>
      <c r="M12" s="38"/>
      <c r="N12" s="38"/>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row>
    <row r="13" spans="1:102" s="33" customFormat="1" ht="13.5" x14ac:dyDescent="0.3">
      <c r="A13" s="29"/>
      <c r="B13" s="30" t="s">
        <v>294</v>
      </c>
      <c r="C13" s="31"/>
      <c r="D13" s="31"/>
      <c r="E13" s="31"/>
      <c r="F13" s="31"/>
      <c r="G13" s="31"/>
      <c r="H13" s="29"/>
      <c r="I13" s="29"/>
      <c r="J13" s="29"/>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row>
    <row r="14" spans="1:102" s="26" customFormat="1" ht="30" customHeight="1" x14ac:dyDescent="0.3">
      <c r="B14" s="367" t="s">
        <v>248</v>
      </c>
      <c r="C14" s="367"/>
      <c r="D14" s="367"/>
      <c r="E14" s="367"/>
      <c r="F14" s="367"/>
      <c r="G14" s="367"/>
      <c r="H14" s="367"/>
      <c r="I14" s="367"/>
      <c r="J14" s="34"/>
    </row>
    <row r="15" spans="1:102" s="35" customFormat="1" x14ac:dyDescent="0.3">
      <c r="B15" s="36"/>
      <c r="C15" s="36"/>
      <c r="D15" s="36"/>
      <c r="E15" s="36"/>
      <c r="F15" s="36"/>
      <c r="G15" s="36"/>
      <c r="H15" s="34"/>
      <c r="I15" s="34"/>
      <c r="J15" s="34"/>
    </row>
    <row r="16" spans="1:102" s="26" customFormat="1" ht="33" customHeight="1" x14ac:dyDescent="0.3">
      <c r="A16" s="24"/>
      <c r="B16" s="371" t="s">
        <v>278</v>
      </c>
      <c r="C16" s="371"/>
      <c r="D16" s="371"/>
      <c r="E16" s="371"/>
      <c r="F16" s="371"/>
      <c r="G16" s="371"/>
      <c r="H16" s="371"/>
      <c r="I16" s="371"/>
      <c r="J16" s="24"/>
      <c r="K16" s="24"/>
      <c r="BH16" s="27"/>
      <c r="BI16" s="27"/>
    </row>
    <row r="17" spans="1:61" s="26" customFormat="1" x14ac:dyDescent="0.3">
      <c r="A17" s="24"/>
      <c r="B17" s="62"/>
      <c r="C17" s="24"/>
      <c r="D17" s="24"/>
      <c r="E17" s="24"/>
      <c r="F17" s="24"/>
      <c r="G17" s="24"/>
      <c r="H17" s="24"/>
      <c r="I17" s="25"/>
      <c r="J17" s="24"/>
      <c r="K17" s="24"/>
      <c r="BH17" s="27"/>
      <c r="BI17" s="27"/>
    </row>
    <row r="18" spans="1:61" s="26" customFormat="1" ht="17.649999999999999" x14ac:dyDescent="0.3">
      <c r="A18" s="24"/>
      <c r="B18" s="360" t="s">
        <v>261</v>
      </c>
      <c r="C18" s="360"/>
      <c r="D18" s="360"/>
      <c r="E18" s="360"/>
      <c r="F18" s="360"/>
      <c r="G18" s="360"/>
      <c r="H18" s="360"/>
      <c r="I18" s="360"/>
      <c r="J18" s="24"/>
      <c r="K18" s="24"/>
      <c r="BH18" s="27"/>
      <c r="BI18" s="27"/>
    </row>
    <row r="19" spans="1:61" s="26" customFormat="1" x14ac:dyDescent="0.3">
      <c r="A19" s="24"/>
      <c r="B19" s="24"/>
      <c r="C19" s="24"/>
      <c r="D19" s="24"/>
      <c r="E19" s="24"/>
      <c r="F19" s="24"/>
      <c r="G19" s="24"/>
      <c r="H19" s="24"/>
      <c r="I19" s="25"/>
      <c r="J19" s="24"/>
      <c r="K19" s="24"/>
      <c r="BH19" s="27"/>
      <c r="BI19" s="27"/>
    </row>
    <row r="20" spans="1:61" s="26" customFormat="1" x14ac:dyDescent="0.3">
      <c r="A20" s="24"/>
      <c r="B20" s="37" t="s">
        <v>17</v>
      </c>
      <c r="C20" s="24"/>
      <c r="D20" s="24"/>
      <c r="E20" s="24"/>
      <c r="F20" s="24"/>
      <c r="G20" s="24"/>
      <c r="H20" s="24"/>
      <c r="I20" s="25"/>
      <c r="J20" s="24"/>
      <c r="K20" s="24"/>
      <c r="BH20" s="27"/>
      <c r="BI20" s="27"/>
    </row>
    <row r="21" spans="1:61" s="26" customFormat="1" ht="15.4" x14ac:dyDescent="0.3">
      <c r="A21" s="24"/>
      <c r="B21" s="38" t="s">
        <v>236</v>
      </c>
      <c r="C21" s="24"/>
      <c r="D21" s="24"/>
      <c r="E21" s="24"/>
      <c r="F21" s="24"/>
      <c r="G21" s="24"/>
      <c r="H21" s="24"/>
      <c r="I21" s="25"/>
      <c r="J21" s="24"/>
      <c r="K21" s="24"/>
      <c r="BH21" s="27"/>
      <c r="BI21" s="27"/>
    </row>
    <row r="22" spans="1:61" s="26" customFormat="1" x14ac:dyDescent="0.3">
      <c r="A22" s="24"/>
      <c r="B22" s="38" t="s">
        <v>70</v>
      </c>
      <c r="C22" s="24"/>
      <c r="D22" s="24"/>
      <c r="E22" s="24"/>
      <c r="F22" s="24"/>
      <c r="G22" s="24"/>
      <c r="H22" s="24"/>
      <c r="I22" s="25"/>
      <c r="J22" s="24"/>
      <c r="K22" s="24"/>
      <c r="BH22" s="27"/>
      <c r="BI22" s="27"/>
    </row>
    <row r="23" spans="1:61" s="26" customFormat="1" ht="3" customHeight="1" x14ac:dyDescent="0.3">
      <c r="A23" s="24"/>
      <c r="B23" s="38"/>
      <c r="C23" s="24"/>
      <c r="D23" s="24"/>
      <c r="E23" s="24"/>
      <c r="F23" s="24"/>
      <c r="G23" s="24"/>
      <c r="H23" s="24"/>
      <c r="I23" s="25"/>
      <c r="J23" s="24"/>
      <c r="K23" s="24"/>
      <c r="BH23" s="27"/>
      <c r="BI23" s="27"/>
    </row>
    <row r="24" spans="1:61" s="26" customFormat="1" ht="14.65" x14ac:dyDescent="0.3">
      <c r="A24" s="24"/>
      <c r="B24" s="39" t="s">
        <v>0</v>
      </c>
      <c r="C24" s="40"/>
      <c r="D24" s="40"/>
      <c r="E24" s="40"/>
      <c r="F24" s="40"/>
      <c r="G24" s="40"/>
      <c r="H24" s="40"/>
      <c r="I24" s="41"/>
      <c r="J24" s="24"/>
      <c r="K24" s="24"/>
      <c r="BH24" s="27"/>
      <c r="BI24" s="27"/>
    </row>
    <row r="25" spans="1:61" s="26" customFormat="1" ht="3" customHeight="1" x14ac:dyDescent="0.3">
      <c r="A25" s="24"/>
      <c r="B25" s="42"/>
      <c r="C25" s="42"/>
      <c r="D25" s="42"/>
      <c r="E25" s="42"/>
      <c r="F25" s="42"/>
      <c r="G25" s="42"/>
      <c r="H25" s="42"/>
      <c r="I25" s="43"/>
      <c r="J25" s="24"/>
      <c r="K25" s="24"/>
      <c r="BH25" s="27"/>
      <c r="BI25" s="27"/>
    </row>
    <row r="26" spans="1:61" s="26" customFormat="1" ht="13.9" x14ac:dyDescent="0.3">
      <c r="A26" s="24"/>
      <c r="B26" s="44" t="s">
        <v>5</v>
      </c>
      <c r="C26" s="44"/>
      <c r="D26" s="44"/>
      <c r="E26" s="45" t="s">
        <v>7</v>
      </c>
      <c r="F26" s="46" t="s">
        <v>11</v>
      </c>
      <c r="G26" s="46" t="s">
        <v>6</v>
      </c>
      <c r="H26" s="46" t="s">
        <v>67</v>
      </c>
      <c r="I26" s="45" t="s">
        <v>238</v>
      </c>
      <c r="J26" s="24"/>
      <c r="K26" s="24"/>
      <c r="BH26" s="27"/>
      <c r="BI26" s="27"/>
    </row>
    <row r="27" spans="1:61" s="26" customFormat="1" ht="3" customHeight="1" x14ac:dyDescent="0.3">
      <c r="A27" s="24"/>
      <c r="B27" s="42"/>
      <c r="C27" s="42"/>
      <c r="D27" s="42"/>
      <c r="E27" s="42"/>
      <c r="F27" s="42"/>
      <c r="G27" s="42"/>
      <c r="H27" s="42"/>
      <c r="I27" s="43"/>
      <c r="J27" s="24"/>
      <c r="K27" s="24"/>
      <c r="BH27" s="27"/>
      <c r="BI27" s="27"/>
    </row>
    <row r="28" spans="1:61" s="26" customFormat="1" x14ac:dyDescent="0.3">
      <c r="B28" s="42" t="s">
        <v>471</v>
      </c>
      <c r="C28" s="42"/>
      <c r="D28" s="42"/>
      <c r="E28" s="43"/>
      <c r="F28" s="47"/>
      <c r="G28" s="47"/>
      <c r="H28" s="47"/>
      <c r="I28" s="47"/>
      <c r="J28" s="48"/>
    </row>
    <row r="29" spans="1:61" s="26" customFormat="1" ht="15.4" x14ac:dyDescent="0.3">
      <c r="B29" s="103"/>
      <c r="C29" s="103" t="s">
        <v>32</v>
      </c>
      <c r="D29" s="42"/>
      <c r="E29" s="43" t="s">
        <v>475</v>
      </c>
      <c r="F29" s="47">
        <v>0.55000000000000004</v>
      </c>
      <c r="G29" s="47" t="s">
        <v>8</v>
      </c>
      <c r="H29" s="65" t="str">
        <f>IF(F29=0.55, "D", "S")</f>
        <v>D</v>
      </c>
      <c r="I29" s="47"/>
      <c r="J29" s="48"/>
    </row>
    <row r="30" spans="1:61" s="26" customFormat="1" ht="15.4" x14ac:dyDescent="0.3">
      <c r="B30" s="42"/>
      <c r="C30" s="104" t="s">
        <v>33</v>
      </c>
      <c r="D30" s="42"/>
      <c r="E30" s="43" t="s">
        <v>476</v>
      </c>
      <c r="F30" s="47">
        <v>0.95</v>
      </c>
      <c r="G30" s="47" t="s">
        <v>8</v>
      </c>
      <c r="H30" s="65" t="str">
        <f>IF(F30=0.95, "D", "S")</f>
        <v>D</v>
      </c>
      <c r="I30" s="47"/>
    </row>
    <row r="31" spans="1:61" s="26" customFormat="1" ht="3" customHeight="1" x14ac:dyDescent="0.3">
      <c r="B31" s="42"/>
      <c r="C31" s="42"/>
      <c r="D31" s="42"/>
      <c r="E31" s="43"/>
      <c r="F31" s="47"/>
      <c r="G31" s="47"/>
      <c r="H31" s="47"/>
      <c r="I31" s="47"/>
    </row>
    <row r="32" spans="1:61" s="26" customFormat="1" x14ac:dyDescent="0.3">
      <c r="B32" s="42" t="s">
        <v>34</v>
      </c>
      <c r="C32" s="42"/>
      <c r="D32" s="42"/>
      <c r="E32" s="43"/>
      <c r="F32" s="47"/>
      <c r="G32" s="47"/>
      <c r="H32" s="47"/>
      <c r="I32" s="47"/>
    </row>
    <row r="33" spans="1:61" s="26" customFormat="1" ht="15.4" x14ac:dyDescent="0.3">
      <c r="B33" s="103"/>
      <c r="C33" s="103" t="s">
        <v>32</v>
      </c>
      <c r="D33" s="42"/>
      <c r="E33" s="43" t="s">
        <v>35</v>
      </c>
      <c r="F33" s="49"/>
      <c r="G33" s="47" t="s">
        <v>59</v>
      </c>
      <c r="H33" s="47" t="s">
        <v>10</v>
      </c>
      <c r="I33" s="47"/>
    </row>
    <row r="34" spans="1:61" s="26" customFormat="1" ht="15.4" x14ac:dyDescent="0.3">
      <c r="B34" s="42"/>
      <c r="C34" s="104" t="s">
        <v>33</v>
      </c>
      <c r="D34" s="42"/>
      <c r="E34" s="43" t="s">
        <v>36</v>
      </c>
      <c r="F34" s="49"/>
      <c r="G34" s="47" t="s">
        <v>59</v>
      </c>
      <c r="H34" s="47" t="s">
        <v>10</v>
      </c>
      <c r="I34" s="47"/>
    </row>
    <row r="35" spans="1:61" s="26" customFormat="1" ht="3" customHeight="1" x14ac:dyDescent="0.3">
      <c r="B35" s="42"/>
      <c r="C35" s="42"/>
      <c r="D35" s="42"/>
      <c r="E35" s="43"/>
      <c r="F35" s="47"/>
      <c r="G35" s="105"/>
      <c r="H35" s="47"/>
      <c r="I35" s="47"/>
    </row>
    <row r="36" spans="1:61" s="26" customFormat="1" x14ac:dyDescent="0.3">
      <c r="B36" s="106" t="s">
        <v>37</v>
      </c>
      <c r="C36" s="106"/>
      <c r="D36" s="42"/>
      <c r="E36" s="43"/>
      <c r="F36" s="47"/>
      <c r="G36" s="47"/>
      <c r="H36" s="47"/>
      <c r="I36" s="47"/>
    </row>
    <row r="37" spans="1:61" s="26" customFormat="1" ht="15.4" x14ac:dyDescent="0.3">
      <c r="B37" s="42"/>
      <c r="C37" s="103" t="s">
        <v>32</v>
      </c>
      <c r="D37" s="42"/>
      <c r="E37" s="43" t="s">
        <v>38</v>
      </c>
      <c r="F37" s="47">
        <v>25</v>
      </c>
      <c r="G37" s="47" t="s">
        <v>64</v>
      </c>
      <c r="H37" s="65" t="str">
        <f>IF(F37=25, "D", "S")</f>
        <v>D</v>
      </c>
      <c r="I37" s="43"/>
    </row>
    <row r="38" spans="1:61" s="26" customFormat="1" ht="15.4" x14ac:dyDescent="0.3">
      <c r="B38" s="42"/>
      <c r="C38" s="104" t="s">
        <v>33</v>
      </c>
      <c r="D38" s="42"/>
      <c r="E38" s="43" t="s">
        <v>39</v>
      </c>
      <c r="F38" s="47">
        <v>25</v>
      </c>
      <c r="G38" s="47" t="s">
        <v>64</v>
      </c>
      <c r="H38" s="65" t="str">
        <f>IF(F38=25, "D", "S")</f>
        <v>D</v>
      </c>
      <c r="I38" s="47"/>
    </row>
    <row r="39" spans="1:61" s="26" customFormat="1" ht="3" customHeight="1" x14ac:dyDescent="0.3">
      <c r="B39" s="42"/>
      <c r="C39" s="42"/>
      <c r="D39" s="42"/>
      <c r="E39" s="43"/>
      <c r="F39" s="47"/>
      <c r="G39" s="47"/>
      <c r="H39" s="47"/>
      <c r="I39" s="47"/>
      <c r="J39" s="32"/>
      <c r="K39" s="32"/>
      <c r="L39" s="32"/>
    </row>
    <row r="40" spans="1:61" s="26" customFormat="1" ht="15.4" x14ac:dyDescent="0.3">
      <c r="A40" s="24"/>
      <c r="B40" s="42" t="s">
        <v>40</v>
      </c>
      <c r="C40" s="42"/>
      <c r="D40" s="42"/>
      <c r="E40" s="43" t="s">
        <v>41</v>
      </c>
      <c r="F40" s="47">
        <v>7.0000000000000001E-3</v>
      </c>
      <c r="G40" s="47" t="s">
        <v>8</v>
      </c>
      <c r="H40" s="65" t="str">
        <f>IF(F40=0.007, "D", "S")</f>
        <v>D</v>
      </c>
      <c r="I40" s="43"/>
      <c r="J40" s="24"/>
      <c r="K40" s="24"/>
      <c r="BH40" s="27"/>
      <c r="BI40" s="27"/>
    </row>
    <row r="41" spans="1:61" s="26" customFormat="1" ht="3" customHeight="1" x14ac:dyDescent="0.3">
      <c r="A41" s="24"/>
      <c r="B41" s="42"/>
      <c r="C41" s="42"/>
      <c r="D41" s="42"/>
      <c r="E41" s="43"/>
      <c r="F41" s="47"/>
      <c r="G41" s="47"/>
      <c r="H41" s="47"/>
      <c r="I41" s="43"/>
      <c r="J41" s="24"/>
      <c r="K41" s="24"/>
      <c r="BH41" s="27"/>
      <c r="BI41" s="27"/>
    </row>
    <row r="42" spans="1:61" s="26" customFormat="1" ht="15.4" x14ac:dyDescent="0.3">
      <c r="A42" s="24"/>
      <c r="B42" s="42" t="s">
        <v>2</v>
      </c>
      <c r="C42" s="42"/>
      <c r="D42" s="42"/>
      <c r="E42" s="43" t="s">
        <v>97</v>
      </c>
      <c r="F42" s="47">
        <v>0.75</v>
      </c>
      <c r="G42" s="47" t="s">
        <v>8</v>
      </c>
      <c r="H42" s="65" t="str">
        <f>IF(F42=0.75, "D", "S")</f>
        <v>D</v>
      </c>
      <c r="I42" s="43"/>
      <c r="J42" s="24"/>
      <c r="K42" s="24"/>
      <c r="BH42" s="27"/>
      <c r="BI42" s="27"/>
    </row>
    <row r="43" spans="1:61" s="26" customFormat="1" ht="3" customHeight="1" x14ac:dyDescent="0.3">
      <c r="A43" s="24"/>
      <c r="B43" s="42"/>
      <c r="C43" s="42"/>
      <c r="D43" s="42"/>
      <c r="E43" s="43"/>
      <c r="F43" s="47"/>
      <c r="G43" s="47"/>
      <c r="H43" s="47"/>
      <c r="I43" s="43"/>
      <c r="J43" s="24"/>
      <c r="K43" s="24"/>
      <c r="BH43" s="27"/>
      <c r="BI43" s="27"/>
    </row>
    <row r="44" spans="1:61" s="26" customFormat="1" ht="13.9" x14ac:dyDescent="0.3">
      <c r="A44" s="24"/>
      <c r="B44" s="42" t="s">
        <v>464</v>
      </c>
      <c r="C44" s="42"/>
      <c r="D44" s="42"/>
      <c r="E44" s="43" t="s">
        <v>458</v>
      </c>
      <c r="F44" s="51">
        <v>260</v>
      </c>
      <c r="G44" s="51" t="s">
        <v>61</v>
      </c>
      <c r="H44" s="65" t="str">
        <f>IF(F44=260, "D", "S")</f>
        <v>D</v>
      </c>
      <c r="I44" s="107"/>
      <c r="J44" s="24"/>
      <c r="K44" s="24"/>
      <c r="BH44" s="27"/>
      <c r="BI44" s="27"/>
    </row>
    <row r="45" spans="1:61" s="26" customFormat="1" x14ac:dyDescent="0.3">
      <c r="A45" s="24"/>
      <c r="B45" s="42"/>
      <c r="C45" s="42"/>
      <c r="D45" s="42"/>
      <c r="E45" s="42"/>
      <c r="F45" s="42"/>
      <c r="G45" s="42"/>
      <c r="H45" s="42"/>
      <c r="I45" s="43"/>
      <c r="J45" s="24"/>
      <c r="K45" s="24"/>
      <c r="BH45" s="27"/>
      <c r="BI45" s="27"/>
    </row>
    <row r="46" spans="1:61" s="26" customFormat="1" ht="14.65" x14ac:dyDescent="0.3">
      <c r="A46" s="24"/>
      <c r="B46" s="39" t="s">
        <v>3</v>
      </c>
      <c r="C46" s="40"/>
      <c r="D46" s="40"/>
      <c r="E46" s="40"/>
      <c r="F46" s="40"/>
      <c r="G46" s="40"/>
      <c r="H46" s="40"/>
      <c r="I46" s="41"/>
      <c r="J46" s="24"/>
      <c r="K46" s="24"/>
      <c r="BH46" s="27"/>
      <c r="BI46" s="27"/>
    </row>
    <row r="47" spans="1:61" s="26" customFormat="1" ht="3" customHeight="1" x14ac:dyDescent="0.3">
      <c r="A47" s="24"/>
      <c r="B47" s="42"/>
      <c r="C47" s="42"/>
      <c r="D47" s="42"/>
      <c r="E47" s="42"/>
      <c r="F47" s="42"/>
      <c r="G47" s="42"/>
      <c r="H47" s="42"/>
      <c r="I47" s="43"/>
      <c r="J47" s="24"/>
      <c r="K47" s="24"/>
      <c r="BH47" s="27"/>
      <c r="BI47" s="27"/>
    </row>
    <row r="48" spans="1:61" s="26" customFormat="1" ht="13.9" x14ac:dyDescent="0.3">
      <c r="A48" s="24"/>
      <c r="B48" s="44" t="s">
        <v>5</v>
      </c>
      <c r="C48" s="44"/>
      <c r="D48" s="44"/>
      <c r="E48" s="45" t="s">
        <v>7</v>
      </c>
      <c r="F48" s="46" t="s">
        <v>11</v>
      </c>
      <c r="G48" s="46" t="s">
        <v>6</v>
      </c>
      <c r="H48" s="46" t="s">
        <v>67</v>
      </c>
      <c r="I48" s="45" t="s">
        <v>238</v>
      </c>
      <c r="J48" s="24"/>
      <c r="K48" s="24"/>
      <c r="BH48" s="27"/>
      <c r="BI48" s="27"/>
    </row>
    <row r="49" spans="1:61" s="26" customFormat="1" ht="3" customHeight="1" x14ac:dyDescent="0.3">
      <c r="A49" s="24"/>
      <c r="B49" s="52"/>
      <c r="C49" s="52"/>
      <c r="D49" s="52"/>
      <c r="E49" s="52"/>
      <c r="F49" s="52"/>
      <c r="G49" s="52"/>
      <c r="H49" s="52"/>
      <c r="I49" s="43"/>
      <c r="J49" s="24"/>
      <c r="K49" s="24"/>
      <c r="BH49" s="27"/>
      <c r="BI49" s="27"/>
    </row>
    <row r="50" spans="1:61" s="26" customFormat="1" ht="30.75" x14ac:dyDescent="0.3">
      <c r="A50" s="24"/>
      <c r="B50" s="42" t="s">
        <v>31</v>
      </c>
      <c r="C50" s="42"/>
      <c r="D50" s="42"/>
      <c r="E50" s="42" t="s">
        <v>43</v>
      </c>
      <c r="F50" s="67" t="str">
        <f>IF(Csan="","??",IF(Csan&gt;0,Qwater_san*Csan*Temission3*Fsan3_water/(1000*Fhospital*F3_water),"??"))</f>
        <v>??</v>
      </c>
      <c r="G50" s="47" t="s">
        <v>62</v>
      </c>
      <c r="H50" s="47" t="s">
        <v>12</v>
      </c>
      <c r="I50" s="108" t="s">
        <v>472</v>
      </c>
      <c r="J50" s="24"/>
      <c r="K50" s="24"/>
    </row>
    <row r="51" spans="1:61" s="26" customFormat="1" ht="30.75" x14ac:dyDescent="0.3">
      <c r="A51" s="24"/>
      <c r="B51" s="109" t="s">
        <v>71</v>
      </c>
      <c r="C51" s="42"/>
      <c r="D51" s="42"/>
      <c r="E51" s="42" t="s">
        <v>43</v>
      </c>
      <c r="F51" s="67" t="str">
        <f>IF(Cobj="","??",IF(Cobj&gt;0,Qwater_obj*Cobj*Temission3*Fobj3_water/(1000*Fhospital*F3_water),"??"))</f>
        <v>??</v>
      </c>
      <c r="G51" s="47" t="s">
        <v>62</v>
      </c>
      <c r="H51" s="47" t="s">
        <v>12</v>
      </c>
      <c r="I51" s="53" t="s">
        <v>473</v>
      </c>
      <c r="J51" s="24"/>
      <c r="K51" s="24"/>
    </row>
    <row r="52" spans="1:61" s="26" customFormat="1" ht="46.15" x14ac:dyDescent="0.3">
      <c r="A52" s="24"/>
      <c r="B52" s="42" t="s">
        <v>72</v>
      </c>
      <c r="C52" s="42"/>
      <c r="D52" s="42"/>
      <c r="E52" s="42" t="s">
        <v>43</v>
      </c>
      <c r="F52" s="67" t="str">
        <f>IF(OR(Csan="",Cobj=""),"??",IF(AND(Csan&gt;0,Cobj&gt;0), (Qwater_san*Csan*Fsan3_water*Temission3+Qwater_obj*Cobj*Fobj3_water*Temission3)/(1000*Fhospital*F3_water),"??"))</f>
        <v>??</v>
      </c>
      <c r="G52" s="47" t="s">
        <v>62</v>
      </c>
      <c r="H52" s="47" t="s">
        <v>12</v>
      </c>
      <c r="I52" s="53" t="s">
        <v>474</v>
      </c>
      <c r="J52" s="24"/>
      <c r="K52" s="24"/>
    </row>
    <row r="53" spans="1:61" s="26" customFormat="1" x14ac:dyDescent="0.3">
      <c r="A53" s="24"/>
      <c r="B53" s="42"/>
      <c r="C53" s="42"/>
      <c r="D53" s="42"/>
      <c r="E53" s="42"/>
      <c r="F53" s="47"/>
      <c r="G53" s="47"/>
      <c r="H53" s="47"/>
      <c r="I53" s="53"/>
      <c r="J53" s="24"/>
      <c r="K53" s="24"/>
    </row>
    <row r="54" spans="1:61" s="26" customFormat="1" x14ac:dyDescent="0.3">
      <c r="A54" s="24"/>
      <c r="B54" s="54" t="s">
        <v>44</v>
      </c>
      <c r="C54" s="42"/>
      <c r="D54" s="42"/>
      <c r="E54" s="42"/>
      <c r="F54" s="42"/>
      <c r="G54" s="47"/>
      <c r="H54" s="47"/>
      <c r="I54" s="43"/>
      <c r="J54" s="24"/>
      <c r="K54" s="24"/>
    </row>
    <row r="55" spans="1:61" s="26" customFormat="1" x14ac:dyDescent="0.3">
      <c r="A55" s="24"/>
      <c r="B55" s="55"/>
      <c r="C55" s="42"/>
      <c r="D55" s="42"/>
      <c r="E55" s="42"/>
      <c r="F55" s="42"/>
      <c r="G55" s="47"/>
      <c r="H55" s="47"/>
      <c r="I55" s="43"/>
      <c r="J55" s="24"/>
      <c r="K55" s="24"/>
    </row>
    <row r="56" spans="1:61" s="26" customFormat="1" x14ac:dyDescent="0.3">
      <c r="A56" s="24"/>
      <c r="B56" s="56" t="s">
        <v>68</v>
      </c>
      <c r="C56" s="24"/>
      <c r="D56" s="24"/>
      <c r="E56" s="24"/>
      <c r="F56" s="24"/>
      <c r="G56" s="24"/>
      <c r="H56" s="24"/>
      <c r="I56" s="25"/>
      <c r="J56" s="24"/>
      <c r="K56" s="24"/>
    </row>
    <row r="57" spans="1:61" s="26" customFormat="1" x14ac:dyDescent="0.3">
      <c r="A57" s="24"/>
      <c r="B57" s="56"/>
      <c r="C57" s="24"/>
      <c r="D57" s="24"/>
      <c r="E57" s="24"/>
      <c r="F57" s="24"/>
      <c r="G57" s="24"/>
      <c r="H57" s="24"/>
      <c r="I57" s="25"/>
      <c r="J57" s="24"/>
      <c r="K57" s="24"/>
    </row>
    <row r="58" spans="1:61" s="26" customFormat="1" x14ac:dyDescent="0.3">
      <c r="A58" s="24"/>
      <c r="B58" s="24"/>
      <c r="C58" s="24"/>
      <c r="D58" s="24"/>
      <c r="E58" s="24"/>
      <c r="F58" s="24"/>
      <c r="G58" s="24"/>
      <c r="H58" s="24"/>
      <c r="I58" s="25"/>
      <c r="J58" s="24"/>
      <c r="K58" s="24"/>
      <c r="BH58" s="27"/>
      <c r="BI58" s="27"/>
    </row>
    <row r="59" spans="1:61" s="26" customFormat="1" ht="38.25" customHeight="1" x14ac:dyDescent="0.3">
      <c r="A59" s="24"/>
      <c r="B59" s="360" t="s">
        <v>262</v>
      </c>
      <c r="C59" s="360"/>
      <c r="D59" s="360"/>
      <c r="E59" s="360"/>
      <c r="F59" s="360"/>
      <c r="G59" s="360"/>
      <c r="H59" s="360"/>
      <c r="I59" s="360"/>
      <c r="J59" s="24"/>
      <c r="K59" s="24"/>
      <c r="BH59" s="27"/>
      <c r="BI59" s="27"/>
    </row>
    <row r="60" spans="1:61" s="26" customFormat="1" x14ac:dyDescent="0.3">
      <c r="A60" s="24"/>
      <c r="B60" s="57"/>
      <c r="C60" s="24"/>
      <c r="D60" s="24"/>
      <c r="E60" s="24"/>
      <c r="F60" s="24"/>
      <c r="G60" s="24"/>
      <c r="H60" s="24"/>
      <c r="I60" s="25"/>
      <c r="J60" s="24"/>
      <c r="K60" s="24"/>
      <c r="BH60" s="27"/>
      <c r="BI60" s="27"/>
    </row>
    <row r="61" spans="1:61" s="26" customFormat="1" x14ac:dyDescent="0.3">
      <c r="A61" s="24"/>
      <c r="B61" s="37" t="s">
        <v>17</v>
      </c>
      <c r="C61" s="24"/>
      <c r="D61" s="24"/>
      <c r="E61" s="24"/>
      <c r="F61" s="24"/>
      <c r="G61" s="24"/>
      <c r="H61" s="24"/>
      <c r="I61" s="25"/>
      <c r="J61" s="24"/>
      <c r="K61" s="24"/>
      <c r="BH61" s="27"/>
      <c r="BI61" s="27"/>
    </row>
    <row r="62" spans="1:61" s="26" customFormat="1" x14ac:dyDescent="0.3">
      <c r="A62" s="24"/>
      <c r="B62" s="38" t="s">
        <v>18</v>
      </c>
      <c r="C62" s="24"/>
      <c r="D62" s="24"/>
      <c r="E62" s="24"/>
      <c r="F62" s="24"/>
      <c r="G62" s="24"/>
      <c r="H62" s="24"/>
      <c r="I62" s="25"/>
      <c r="J62" s="24"/>
      <c r="K62" s="24"/>
      <c r="BH62" s="27"/>
      <c r="BI62" s="27"/>
    </row>
    <row r="63" spans="1:61" s="26" customFormat="1" ht="15.4" x14ac:dyDescent="0.3">
      <c r="A63" s="24"/>
      <c r="B63" s="38" t="s">
        <v>319</v>
      </c>
      <c r="C63" s="24"/>
      <c r="D63" s="24"/>
      <c r="E63" s="24"/>
      <c r="F63" s="24"/>
      <c r="G63" s="24"/>
      <c r="H63" s="24"/>
      <c r="I63" s="25"/>
      <c r="J63" s="24"/>
      <c r="K63" s="24"/>
      <c r="BH63" s="27"/>
      <c r="BI63" s="27"/>
    </row>
    <row r="64" spans="1:61" s="26" customFormat="1" ht="3" customHeight="1" x14ac:dyDescent="0.3">
      <c r="A64" s="24"/>
      <c r="B64" s="24"/>
      <c r="C64" s="24"/>
      <c r="D64" s="24"/>
      <c r="E64" s="24"/>
      <c r="F64" s="24"/>
      <c r="G64" s="24"/>
      <c r="H64" s="24"/>
      <c r="I64" s="25"/>
      <c r="J64" s="24"/>
      <c r="K64" s="24"/>
      <c r="BH64" s="27"/>
      <c r="BI64" s="27"/>
    </row>
    <row r="65" spans="1:61" s="26" customFormat="1" ht="14.65" x14ac:dyDescent="0.3">
      <c r="A65" s="24"/>
      <c r="B65" s="39" t="s">
        <v>0</v>
      </c>
      <c r="C65" s="40"/>
      <c r="D65" s="40"/>
      <c r="E65" s="40"/>
      <c r="F65" s="40"/>
      <c r="G65" s="40"/>
      <c r="H65" s="40"/>
      <c r="I65" s="41"/>
      <c r="J65" s="24"/>
      <c r="K65" s="24"/>
      <c r="BH65" s="27"/>
      <c r="BI65" s="27"/>
    </row>
    <row r="66" spans="1:61" s="26" customFormat="1" ht="3" customHeight="1" x14ac:dyDescent="0.3">
      <c r="A66" s="24"/>
      <c r="B66" s="42"/>
      <c r="C66" s="42"/>
      <c r="D66" s="42"/>
      <c r="E66" s="42"/>
      <c r="F66" s="42"/>
      <c r="G66" s="42"/>
      <c r="H66" s="42"/>
      <c r="I66" s="43"/>
      <c r="J66" s="24"/>
      <c r="K66" s="24"/>
      <c r="BH66" s="27"/>
      <c r="BI66" s="27"/>
    </row>
    <row r="67" spans="1:61" s="26" customFormat="1" ht="13.9" x14ac:dyDescent="0.3">
      <c r="A67" s="24"/>
      <c r="B67" s="44" t="s">
        <v>5</v>
      </c>
      <c r="C67" s="44"/>
      <c r="D67" s="44"/>
      <c r="E67" s="45" t="s">
        <v>7</v>
      </c>
      <c r="F67" s="46" t="s">
        <v>11</v>
      </c>
      <c r="G67" s="46" t="s">
        <v>6</v>
      </c>
      <c r="H67" s="46" t="s">
        <v>67</v>
      </c>
      <c r="I67" s="45" t="s">
        <v>238</v>
      </c>
      <c r="J67" s="24"/>
      <c r="K67" s="24"/>
      <c r="BH67" s="27"/>
      <c r="BI67" s="27"/>
    </row>
    <row r="68" spans="1:61" s="26" customFormat="1" ht="3" customHeight="1" x14ac:dyDescent="0.3">
      <c r="A68" s="24"/>
      <c r="B68" s="42"/>
      <c r="C68" s="42"/>
      <c r="D68" s="42"/>
      <c r="E68" s="42"/>
      <c r="F68" s="42"/>
      <c r="G68" s="42"/>
      <c r="H68" s="42"/>
      <c r="I68" s="43"/>
      <c r="J68" s="24"/>
      <c r="K68" s="24"/>
      <c r="BH68" s="27"/>
      <c r="BI68" s="27"/>
    </row>
    <row r="69" spans="1:61" s="26" customFormat="1" ht="13.9" x14ac:dyDescent="0.3">
      <c r="A69" s="24"/>
      <c r="B69" s="42" t="s">
        <v>16</v>
      </c>
      <c r="C69" s="42"/>
      <c r="D69" s="42"/>
      <c r="E69" s="43" t="s">
        <v>4</v>
      </c>
      <c r="F69" s="49"/>
      <c r="G69" s="47" t="s">
        <v>62</v>
      </c>
      <c r="H69" s="47" t="s">
        <v>10</v>
      </c>
      <c r="I69" s="43"/>
      <c r="J69" s="24"/>
      <c r="K69" s="24"/>
      <c r="BH69" s="27"/>
      <c r="BI69" s="27"/>
    </row>
    <row r="70" spans="1:61" s="26" customFormat="1" ht="3" customHeight="1" x14ac:dyDescent="0.3">
      <c r="A70" s="24"/>
      <c r="B70" s="42"/>
      <c r="C70" s="42"/>
      <c r="D70" s="42"/>
      <c r="E70" s="43"/>
      <c r="F70" s="47"/>
      <c r="G70" s="47"/>
      <c r="H70" s="47"/>
      <c r="I70" s="43"/>
      <c r="J70" s="24"/>
      <c r="K70" s="24"/>
      <c r="BH70" s="27"/>
      <c r="BI70" s="27"/>
    </row>
    <row r="71" spans="1:61" s="26" customFormat="1" x14ac:dyDescent="0.3">
      <c r="A71" s="24"/>
      <c r="B71" s="42" t="s">
        <v>1</v>
      </c>
      <c r="C71" s="42"/>
      <c r="D71" s="42"/>
      <c r="E71" s="43" t="s">
        <v>19</v>
      </c>
      <c r="F71" s="47">
        <v>0.1</v>
      </c>
      <c r="G71" s="47" t="s">
        <v>8</v>
      </c>
      <c r="H71" s="65" t="str">
        <f>IF(F71=0.1, "D", "S")</f>
        <v>D</v>
      </c>
      <c r="I71" s="43"/>
      <c r="J71" s="24"/>
      <c r="K71" s="24"/>
      <c r="BH71" s="27"/>
      <c r="BI71" s="27"/>
    </row>
    <row r="72" spans="1:61" s="26" customFormat="1" ht="3" customHeight="1" x14ac:dyDescent="0.3">
      <c r="A72" s="24"/>
      <c r="B72" s="42"/>
      <c r="C72" s="42"/>
      <c r="D72" s="42"/>
      <c r="E72" s="43"/>
      <c r="F72" s="47"/>
      <c r="G72" s="47"/>
      <c r="H72" s="47"/>
      <c r="I72" s="43"/>
      <c r="J72" s="24"/>
      <c r="K72" s="24"/>
      <c r="BH72" s="27"/>
      <c r="BI72" s="27"/>
    </row>
    <row r="73" spans="1:61" s="26" customFormat="1" ht="15.4" x14ac:dyDescent="0.3">
      <c r="A73" s="24"/>
      <c r="B73" s="42" t="s">
        <v>40</v>
      </c>
      <c r="C73" s="42"/>
      <c r="D73" s="42"/>
      <c r="E73" s="43" t="s">
        <v>41</v>
      </c>
      <c r="F73" s="47">
        <v>7.0000000000000001E-3</v>
      </c>
      <c r="G73" s="47" t="s">
        <v>8</v>
      </c>
      <c r="H73" s="65" t="str">
        <f>IF(F73=0.007, "D", "S")</f>
        <v>D</v>
      </c>
      <c r="I73" s="43"/>
      <c r="J73" s="24"/>
      <c r="K73" s="24"/>
      <c r="BH73" s="27"/>
      <c r="BI73" s="27"/>
    </row>
    <row r="74" spans="1:61" s="26" customFormat="1" ht="3" customHeight="1" x14ac:dyDescent="0.3">
      <c r="A74" s="24"/>
      <c r="B74" s="42"/>
      <c r="C74" s="42"/>
      <c r="D74" s="42"/>
      <c r="E74" s="43"/>
      <c r="F74" s="47"/>
      <c r="G74" s="47"/>
      <c r="H74" s="47"/>
      <c r="I74" s="43"/>
      <c r="J74" s="24"/>
      <c r="K74" s="24"/>
      <c r="BH74" s="27"/>
      <c r="BI74" s="27"/>
    </row>
    <row r="75" spans="1:61" s="26" customFormat="1" ht="15.4" x14ac:dyDescent="0.3">
      <c r="A75" s="24"/>
      <c r="B75" s="42" t="s">
        <v>2</v>
      </c>
      <c r="C75" s="42"/>
      <c r="D75" s="42"/>
      <c r="E75" s="43" t="s">
        <v>97</v>
      </c>
      <c r="F75" s="47">
        <v>0.75</v>
      </c>
      <c r="G75" s="47" t="s">
        <v>8</v>
      </c>
      <c r="H75" s="68" t="str">
        <f>IF(F75=0.75, "D", "S")</f>
        <v>D</v>
      </c>
      <c r="I75" s="43"/>
      <c r="J75" s="24"/>
      <c r="K75" s="24"/>
      <c r="BH75" s="27"/>
      <c r="BI75" s="27"/>
    </row>
    <row r="76" spans="1:61" s="26" customFormat="1" ht="3" customHeight="1" x14ac:dyDescent="0.3">
      <c r="A76" s="24"/>
      <c r="B76" s="42"/>
      <c r="C76" s="42"/>
      <c r="D76" s="42"/>
      <c r="E76" s="43"/>
      <c r="F76" s="47"/>
      <c r="G76" s="47"/>
      <c r="H76" s="47"/>
      <c r="I76" s="43"/>
      <c r="J76" s="24"/>
      <c r="K76" s="24"/>
      <c r="BH76" s="27"/>
      <c r="BI76" s="27"/>
    </row>
    <row r="77" spans="1:61" s="26" customFormat="1" ht="13.9" x14ac:dyDescent="0.3">
      <c r="A77" s="24"/>
      <c r="B77" s="243" t="s">
        <v>477</v>
      </c>
      <c r="C77" s="42"/>
      <c r="D77" s="42"/>
      <c r="E77" s="43" t="s">
        <v>458</v>
      </c>
      <c r="F77" s="47">
        <v>260</v>
      </c>
      <c r="G77" s="51" t="s">
        <v>61</v>
      </c>
      <c r="H77" s="65" t="str">
        <f>IF(F77=260, "D", "S")</f>
        <v>D</v>
      </c>
      <c r="I77" s="43"/>
      <c r="J77" s="24"/>
      <c r="K77" s="24"/>
      <c r="BH77" s="27"/>
      <c r="BI77" s="27"/>
    </row>
    <row r="78" spans="1:61" s="26" customFormat="1" x14ac:dyDescent="0.3">
      <c r="A78" s="24"/>
      <c r="B78" s="42"/>
      <c r="C78" s="42"/>
      <c r="D78" s="42"/>
      <c r="E78" s="42"/>
      <c r="F78" s="42"/>
      <c r="G78" s="42"/>
      <c r="H78" s="42"/>
      <c r="I78" s="43"/>
      <c r="J78" s="24"/>
      <c r="K78" s="24"/>
      <c r="BH78" s="27"/>
      <c r="BI78" s="27"/>
    </row>
    <row r="79" spans="1:61" s="26" customFormat="1" ht="14.65" x14ac:dyDescent="0.3">
      <c r="A79" s="24"/>
      <c r="B79" s="39" t="s">
        <v>3</v>
      </c>
      <c r="C79" s="40"/>
      <c r="D79" s="40"/>
      <c r="E79" s="40"/>
      <c r="F79" s="40"/>
      <c r="G79" s="40"/>
      <c r="H79" s="40"/>
      <c r="I79" s="41"/>
      <c r="J79" s="24"/>
      <c r="K79" s="24"/>
      <c r="BH79" s="27"/>
      <c r="BI79" s="27"/>
    </row>
    <row r="80" spans="1:61" s="26" customFormat="1" ht="3" customHeight="1" x14ac:dyDescent="0.3">
      <c r="A80" s="24"/>
      <c r="B80" s="42"/>
      <c r="C80" s="42"/>
      <c r="D80" s="42"/>
      <c r="E80" s="42"/>
      <c r="F80" s="42"/>
      <c r="G80" s="42"/>
      <c r="H80" s="42"/>
      <c r="I80" s="43"/>
      <c r="J80" s="24"/>
      <c r="K80" s="24"/>
      <c r="BH80" s="27"/>
      <c r="BI80" s="27"/>
    </row>
    <row r="81" spans="1:61" ht="13.9" x14ac:dyDescent="0.3">
      <c r="A81" s="24"/>
      <c r="B81" s="44" t="s">
        <v>5</v>
      </c>
      <c r="C81" s="44"/>
      <c r="D81" s="44"/>
      <c r="E81" s="45" t="s">
        <v>7</v>
      </c>
      <c r="F81" s="46" t="s">
        <v>11</v>
      </c>
      <c r="G81" s="46" t="s">
        <v>6</v>
      </c>
      <c r="H81" s="46" t="s">
        <v>67</v>
      </c>
      <c r="I81" s="45" t="s">
        <v>238</v>
      </c>
      <c r="J81" s="24"/>
      <c r="K81" s="24"/>
    </row>
    <row r="82" spans="1:61" ht="3" customHeight="1" x14ac:dyDescent="0.3">
      <c r="A82" s="24"/>
      <c r="B82" s="52"/>
      <c r="C82" s="52"/>
      <c r="D82" s="52"/>
      <c r="E82" s="52"/>
      <c r="F82" s="52"/>
      <c r="G82" s="52"/>
      <c r="H82" s="52"/>
      <c r="I82" s="43"/>
      <c r="J82" s="24"/>
      <c r="K82" s="24"/>
    </row>
    <row r="83" spans="1:61" s="26" customFormat="1" ht="27.75" x14ac:dyDescent="0.3">
      <c r="A83" s="24"/>
      <c r="B83" s="42" t="s">
        <v>502</v>
      </c>
      <c r="C83" s="42"/>
      <c r="D83" s="42"/>
      <c r="E83" s="42" t="s">
        <v>98</v>
      </c>
      <c r="F83" s="67" t="str">
        <f>IF(TONNAGE&gt;0,TONNAGE*Freg_ton*1000*Fhospital_ton*F3water_ton/Temission3_ton,"??")</f>
        <v>??</v>
      </c>
      <c r="G83" s="47" t="s">
        <v>63</v>
      </c>
      <c r="H83" s="47" t="s">
        <v>12</v>
      </c>
      <c r="I83" s="58" t="s">
        <v>478</v>
      </c>
      <c r="J83" s="24"/>
      <c r="K83" s="24"/>
    </row>
    <row r="84" spans="1:61" s="26" customFormat="1" x14ac:dyDescent="0.3">
      <c r="A84" s="24"/>
      <c r="B84" s="42"/>
      <c r="C84" s="42"/>
      <c r="D84" s="42"/>
      <c r="E84" s="42"/>
      <c r="F84" s="42"/>
      <c r="G84" s="47"/>
      <c r="H84" s="47"/>
      <c r="I84" s="43"/>
      <c r="J84" s="24"/>
      <c r="K84" s="24"/>
    </row>
    <row r="85" spans="1:61" s="26" customFormat="1" x14ac:dyDescent="0.3">
      <c r="A85" s="24"/>
      <c r="B85" s="56" t="s">
        <v>68</v>
      </c>
      <c r="C85" s="24"/>
      <c r="D85" s="24"/>
      <c r="E85" s="24"/>
      <c r="F85" s="24"/>
      <c r="G85" s="24"/>
      <c r="H85" s="24"/>
      <c r="I85" s="25"/>
      <c r="J85" s="24"/>
      <c r="K85" s="24"/>
    </row>
    <row r="86" spans="1:61" s="26" customFormat="1" x14ac:dyDescent="0.3">
      <c r="A86" s="24"/>
      <c r="B86" s="24"/>
      <c r="C86" s="24"/>
      <c r="D86" s="24"/>
      <c r="E86" s="24"/>
      <c r="F86" s="24"/>
      <c r="G86" s="24"/>
      <c r="H86" s="24"/>
      <c r="I86" s="25"/>
      <c r="J86" s="24"/>
      <c r="K86" s="24"/>
    </row>
    <row r="87" spans="1:61" s="26" customFormat="1" x14ac:dyDescent="0.3">
      <c r="A87" s="24"/>
      <c r="B87" s="24"/>
      <c r="C87" s="24"/>
      <c r="D87" s="24"/>
      <c r="E87" s="24"/>
      <c r="F87" s="24"/>
      <c r="G87" s="24"/>
      <c r="H87" s="24"/>
      <c r="I87" s="25"/>
      <c r="J87" s="24"/>
      <c r="K87" s="24"/>
    </row>
    <row r="88" spans="1:61" ht="42" customHeight="1" x14ac:dyDescent="0.3">
      <c r="B88" s="365" t="s">
        <v>263</v>
      </c>
      <c r="C88" s="365"/>
      <c r="D88" s="365"/>
      <c r="E88" s="365"/>
      <c r="F88" s="365"/>
      <c r="G88" s="365"/>
      <c r="H88" s="365"/>
      <c r="I88" s="365"/>
      <c r="BH88" s="26"/>
      <c r="BI88" s="26"/>
    </row>
    <row r="89" spans="1:61" x14ac:dyDescent="0.3">
      <c r="B89" s="59"/>
      <c r="C89" s="26"/>
      <c r="D89" s="26"/>
      <c r="E89" s="26"/>
      <c r="F89" s="60"/>
      <c r="G89" s="26"/>
      <c r="H89" s="26"/>
      <c r="I89" s="26"/>
      <c r="BH89" s="26"/>
      <c r="BI89" s="26"/>
    </row>
    <row r="90" spans="1:61" x14ac:dyDescent="0.3">
      <c r="B90" s="37" t="s">
        <v>17</v>
      </c>
      <c r="C90" s="26"/>
      <c r="D90" s="26"/>
      <c r="E90" s="26"/>
      <c r="F90" s="26"/>
      <c r="G90" s="26"/>
      <c r="H90" s="26"/>
      <c r="I90" s="26"/>
      <c r="BH90" s="26"/>
      <c r="BI90" s="26"/>
    </row>
    <row r="91" spans="1:61" s="26" customFormat="1" ht="15.4" x14ac:dyDescent="0.3">
      <c r="B91" s="38" t="s">
        <v>236</v>
      </c>
    </row>
    <row r="92" spans="1:61" s="26" customFormat="1" ht="15.4" x14ac:dyDescent="0.3">
      <c r="B92" s="35" t="s">
        <v>501</v>
      </c>
    </row>
    <row r="93" spans="1:61" s="26" customFormat="1" ht="3" customHeight="1" x14ac:dyDescent="0.3"/>
    <row r="94" spans="1:61" s="26" customFormat="1" ht="14.65" x14ac:dyDescent="0.3">
      <c r="B94" s="39" t="s">
        <v>0</v>
      </c>
      <c r="C94" s="40"/>
      <c r="D94" s="40"/>
      <c r="E94" s="40"/>
      <c r="F94" s="40"/>
      <c r="G94" s="40"/>
      <c r="H94" s="40"/>
      <c r="I94" s="40"/>
    </row>
    <row r="95" spans="1:61" s="26" customFormat="1" ht="3" customHeight="1" x14ac:dyDescent="0.3">
      <c r="B95" s="42"/>
      <c r="C95" s="42"/>
      <c r="D95" s="42"/>
      <c r="E95" s="42"/>
      <c r="F95" s="42"/>
      <c r="G95" s="42"/>
      <c r="H95" s="42"/>
      <c r="I95" s="42"/>
    </row>
    <row r="96" spans="1:61" s="26" customFormat="1" ht="13.9" x14ac:dyDescent="0.3">
      <c r="B96" s="44" t="s">
        <v>5</v>
      </c>
      <c r="C96" s="44"/>
      <c r="D96" s="44"/>
      <c r="E96" s="45" t="s">
        <v>7</v>
      </c>
      <c r="F96" s="46" t="s">
        <v>11</v>
      </c>
      <c r="G96" s="46" t="s">
        <v>6</v>
      </c>
      <c r="H96" s="46" t="s">
        <v>67</v>
      </c>
      <c r="I96" s="45" t="s">
        <v>238</v>
      </c>
    </row>
    <row r="97" spans="2:12" s="26" customFormat="1" ht="3" customHeight="1" x14ac:dyDescent="0.3">
      <c r="B97" s="42"/>
      <c r="C97" s="42"/>
      <c r="D97" s="42"/>
      <c r="E97" s="42"/>
      <c r="F97" s="42"/>
      <c r="G97" s="42"/>
      <c r="H97" s="42"/>
      <c r="I97" s="43"/>
    </row>
    <row r="98" spans="2:12" s="26" customFormat="1" x14ac:dyDescent="0.3">
      <c r="B98" s="42" t="s">
        <v>471</v>
      </c>
      <c r="C98" s="42"/>
      <c r="D98" s="42"/>
      <c r="E98" s="43"/>
      <c r="F98" s="47"/>
      <c r="G98" s="47"/>
      <c r="H98" s="47"/>
      <c r="I98" s="47"/>
      <c r="J98" s="48"/>
    </row>
    <row r="99" spans="2:12" s="26" customFormat="1" ht="15.4" x14ac:dyDescent="0.3">
      <c r="B99" s="103"/>
      <c r="C99" s="103" t="s">
        <v>32</v>
      </c>
      <c r="D99" s="42"/>
      <c r="E99" s="43" t="s">
        <v>475</v>
      </c>
      <c r="F99" s="47">
        <v>0.55000000000000004</v>
      </c>
      <c r="G99" s="47" t="s">
        <v>8</v>
      </c>
      <c r="H99" s="65" t="str">
        <f>IF(F99=0.55, "D", "S")</f>
        <v>D</v>
      </c>
      <c r="I99" s="47"/>
      <c r="J99" s="48"/>
    </row>
    <row r="100" spans="2:12" s="26" customFormat="1" ht="15.4" x14ac:dyDescent="0.3">
      <c r="B100" s="42"/>
      <c r="C100" s="104" t="s">
        <v>33</v>
      </c>
      <c r="D100" s="42"/>
      <c r="E100" s="43" t="s">
        <v>476</v>
      </c>
      <c r="F100" s="47">
        <v>0.95</v>
      </c>
      <c r="G100" s="47" t="s">
        <v>8</v>
      </c>
      <c r="H100" s="65" t="str">
        <f>IF(F100=0.95, "D", "S")</f>
        <v>D</v>
      </c>
      <c r="I100" s="47"/>
    </row>
    <row r="101" spans="2:12" s="26" customFormat="1" ht="3" customHeight="1" x14ac:dyDescent="0.3">
      <c r="B101" s="42"/>
      <c r="C101" s="42"/>
      <c r="D101" s="42"/>
      <c r="E101" s="43"/>
      <c r="F101" s="47"/>
      <c r="G101" s="47"/>
      <c r="H101" s="47"/>
      <c r="I101" s="47"/>
    </row>
    <row r="102" spans="2:12" s="26" customFormat="1" x14ac:dyDescent="0.3">
      <c r="B102" s="42" t="s">
        <v>34</v>
      </c>
      <c r="C102" s="42"/>
      <c r="D102" s="42"/>
      <c r="E102" s="43"/>
      <c r="F102" s="47"/>
      <c r="G102" s="47"/>
      <c r="H102" s="47"/>
      <c r="I102" s="47"/>
    </row>
    <row r="103" spans="2:12" s="26" customFormat="1" ht="15.4" x14ac:dyDescent="0.3">
      <c r="B103" s="103"/>
      <c r="C103" s="103" t="s">
        <v>32</v>
      </c>
      <c r="D103" s="42"/>
      <c r="E103" s="43" t="s">
        <v>35</v>
      </c>
      <c r="F103" s="49"/>
      <c r="G103" s="47" t="s">
        <v>59</v>
      </c>
      <c r="H103" s="47" t="s">
        <v>10</v>
      </c>
      <c r="I103" s="47"/>
    </row>
    <row r="104" spans="2:12" s="26" customFormat="1" ht="15.4" x14ac:dyDescent="0.3">
      <c r="B104" s="42"/>
      <c r="C104" s="104" t="s">
        <v>33</v>
      </c>
      <c r="D104" s="42"/>
      <c r="E104" s="43" t="s">
        <v>36</v>
      </c>
      <c r="F104" s="49"/>
      <c r="G104" s="47" t="s">
        <v>59</v>
      </c>
      <c r="H104" s="47" t="s">
        <v>10</v>
      </c>
      <c r="I104" s="47"/>
    </row>
    <row r="105" spans="2:12" s="26" customFormat="1" ht="3" customHeight="1" x14ac:dyDescent="0.3">
      <c r="B105" s="42"/>
      <c r="C105" s="42"/>
      <c r="D105" s="42"/>
      <c r="E105" s="43"/>
      <c r="F105" s="47"/>
      <c r="G105" s="105"/>
      <c r="H105" s="47"/>
      <c r="I105" s="47"/>
    </row>
    <row r="106" spans="2:12" s="26" customFormat="1" x14ac:dyDescent="0.3">
      <c r="B106" s="106" t="s">
        <v>37</v>
      </c>
      <c r="C106" s="106"/>
      <c r="D106" s="42"/>
      <c r="E106" s="43"/>
      <c r="F106" s="47"/>
      <c r="G106" s="47"/>
      <c r="H106" s="47"/>
      <c r="I106" s="47"/>
    </row>
    <row r="107" spans="2:12" s="26" customFormat="1" ht="15.4" x14ac:dyDescent="0.3">
      <c r="B107" s="42"/>
      <c r="C107" s="103" t="s">
        <v>32</v>
      </c>
      <c r="D107" s="42"/>
      <c r="E107" s="43" t="s">
        <v>38</v>
      </c>
      <c r="F107" s="47">
        <v>25</v>
      </c>
      <c r="G107" s="47" t="s">
        <v>64</v>
      </c>
      <c r="H107" s="65" t="str">
        <f>IF(F107=25, "D", "S")</f>
        <v>D</v>
      </c>
      <c r="I107" s="43"/>
    </row>
    <row r="108" spans="2:12" s="26" customFormat="1" ht="15.4" x14ac:dyDescent="0.3">
      <c r="B108" s="42"/>
      <c r="C108" s="104" t="s">
        <v>33</v>
      </c>
      <c r="D108" s="42"/>
      <c r="E108" s="43" t="s">
        <v>39</v>
      </c>
      <c r="F108" s="47">
        <v>25</v>
      </c>
      <c r="G108" s="47" t="s">
        <v>64</v>
      </c>
      <c r="H108" s="65" t="str">
        <f>IF(F108=25, "D", "S")</f>
        <v>D</v>
      </c>
      <c r="I108" s="47"/>
    </row>
    <row r="109" spans="2:12" s="26" customFormat="1" x14ac:dyDescent="0.3">
      <c r="B109" s="42"/>
      <c r="C109" s="42"/>
      <c r="D109" s="42"/>
      <c r="E109" s="43"/>
      <c r="F109" s="47"/>
      <c r="G109" s="47"/>
      <c r="H109" s="47"/>
      <c r="I109" s="47"/>
      <c r="J109" s="32"/>
      <c r="K109" s="32"/>
      <c r="L109" s="32"/>
    </row>
    <row r="110" spans="2:12" s="26" customFormat="1" ht="14.65" x14ac:dyDescent="0.3">
      <c r="B110" s="39" t="s">
        <v>3</v>
      </c>
      <c r="C110" s="40"/>
      <c r="D110" s="40"/>
      <c r="E110" s="40"/>
      <c r="F110" s="40"/>
      <c r="G110" s="40"/>
      <c r="H110" s="40"/>
      <c r="I110" s="40"/>
      <c r="J110" s="32"/>
      <c r="K110" s="32"/>
      <c r="L110" s="32"/>
    </row>
    <row r="111" spans="2:12" s="26" customFormat="1" ht="3" customHeight="1" x14ac:dyDescent="0.3">
      <c r="B111" s="42"/>
      <c r="C111" s="42"/>
      <c r="D111" s="42"/>
      <c r="E111" s="42"/>
      <c r="F111" s="42"/>
      <c r="G111" s="42"/>
      <c r="H111" s="42"/>
      <c r="I111" s="42"/>
      <c r="J111" s="32"/>
      <c r="K111" s="32"/>
      <c r="L111" s="32"/>
    </row>
    <row r="112" spans="2:12" s="26" customFormat="1" ht="13.9" x14ac:dyDescent="0.3">
      <c r="B112" s="44" t="s">
        <v>5</v>
      </c>
      <c r="C112" s="44"/>
      <c r="D112" s="44"/>
      <c r="E112" s="45" t="s">
        <v>7</v>
      </c>
      <c r="F112" s="46" t="s">
        <v>11</v>
      </c>
      <c r="G112" s="46" t="s">
        <v>6</v>
      </c>
      <c r="H112" s="46" t="s">
        <v>67</v>
      </c>
      <c r="I112" s="45" t="s">
        <v>238</v>
      </c>
      <c r="J112" s="32"/>
      <c r="K112" s="32"/>
      <c r="L112" s="32"/>
    </row>
    <row r="113" spans="1:12" s="26" customFormat="1" ht="3" customHeight="1" x14ac:dyDescent="0.3">
      <c r="B113" s="42"/>
      <c r="C113" s="42"/>
      <c r="D113" s="42"/>
      <c r="E113" s="42"/>
      <c r="F113" s="42"/>
      <c r="G113" s="42"/>
      <c r="H113" s="42"/>
      <c r="I113" s="43"/>
      <c r="J113" s="32"/>
      <c r="K113" s="32"/>
      <c r="L113" s="32"/>
    </row>
    <row r="114" spans="1:12" s="26" customFormat="1" x14ac:dyDescent="0.3">
      <c r="B114" s="42" t="s">
        <v>502</v>
      </c>
      <c r="C114" s="42"/>
      <c r="D114" s="42"/>
      <c r="E114" s="42"/>
      <c r="F114" s="42"/>
      <c r="G114" s="47"/>
      <c r="H114" s="47"/>
      <c r="I114" s="111"/>
      <c r="J114" s="32"/>
      <c r="K114" s="32"/>
      <c r="L114" s="32"/>
    </row>
    <row r="115" spans="1:12" s="26" customFormat="1" ht="15.4" x14ac:dyDescent="0.3">
      <c r="A115" s="24"/>
      <c r="B115" s="112"/>
      <c r="C115" s="113" t="s">
        <v>220</v>
      </c>
      <c r="D115" s="42"/>
      <c r="E115" s="42" t="s">
        <v>98</v>
      </c>
      <c r="F115" s="67" t="str">
        <f>IF(Csan_consumpt="","??",IF(Csan_consumpt&gt;0,Qwatersan*Csan_consumpt*Fsan3water,"??"))</f>
        <v>??</v>
      </c>
      <c r="G115" s="47" t="s">
        <v>63</v>
      </c>
      <c r="H115" s="47" t="s">
        <v>12</v>
      </c>
      <c r="I115" s="108" t="s">
        <v>479</v>
      </c>
      <c r="J115" s="24"/>
      <c r="K115" s="24"/>
    </row>
    <row r="116" spans="1:12" s="26" customFormat="1" ht="15.4" x14ac:dyDescent="0.3">
      <c r="A116" s="24"/>
      <c r="B116" s="114"/>
      <c r="C116" s="115" t="s">
        <v>221</v>
      </c>
      <c r="D116" s="42"/>
      <c r="E116" s="42" t="s">
        <v>98</v>
      </c>
      <c r="F116" s="67" t="str">
        <f>IF(Cobj_consumpt="","??",IF(Cobj_consumpt&gt;0,Qwaterobj*Cobj_consumpt*Fobj3water,"??"))</f>
        <v>??</v>
      </c>
      <c r="G116" s="47" t="s">
        <v>63</v>
      </c>
      <c r="H116" s="47" t="s">
        <v>12</v>
      </c>
      <c r="I116" s="108" t="s">
        <v>480</v>
      </c>
      <c r="J116" s="24"/>
      <c r="K116" s="24"/>
    </row>
    <row r="117" spans="1:12" s="26" customFormat="1" ht="30.75" x14ac:dyDescent="0.3">
      <c r="A117" s="24"/>
      <c r="B117" s="116"/>
      <c r="C117" s="117" t="s">
        <v>222</v>
      </c>
      <c r="D117" s="42"/>
      <c r="E117" s="42" t="s">
        <v>98</v>
      </c>
      <c r="F117" s="67" t="str">
        <f>IF(OR(Csan_consumpt="",Cobj_consumpt=""),"??",IF(AND(Csan_consumpt&gt;0,Cobj_consumpt&gt;0), (Qwatersan*Csan_consumpt*Fsan3water+Qwaterobj*Cobj_consumpt*Fobj3water),"??"))</f>
        <v>??</v>
      </c>
      <c r="G117" s="47" t="s">
        <v>63</v>
      </c>
      <c r="H117" s="47" t="s">
        <v>12</v>
      </c>
      <c r="I117" s="108" t="s">
        <v>481</v>
      </c>
      <c r="J117" s="24"/>
      <c r="K117" s="24"/>
    </row>
    <row r="118" spans="1:12" s="26" customFormat="1" x14ac:dyDescent="0.3">
      <c r="B118" s="42"/>
      <c r="C118" s="42"/>
      <c r="D118" s="42"/>
      <c r="E118" s="42"/>
      <c r="F118" s="42"/>
      <c r="G118" s="47"/>
      <c r="H118" s="42"/>
      <c r="I118" s="47"/>
      <c r="J118" s="32"/>
      <c r="K118" s="32"/>
      <c r="L118" s="32"/>
    </row>
    <row r="119" spans="1:12" s="26" customFormat="1" x14ac:dyDescent="0.3">
      <c r="B119" s="56" t="s">
        <v>68</v>
      </c>
    </row>
    <row r="120" spans="1:12" s="26" customFormat="1" x14ac:dyDescent="0.3">
      <c r="B120" s="56"/>
    </row>
    <row r="121" spans="1:12" s="26" customFormat="1" x14ac:dyDescent="0.3">
      <c r="B121" s="56"/>
    </row>
    <row r="122" spans="1:12" s="26" customFormat="1" x14ac:dyDescent="0.3"/>
    <row r="123" spans="1:12" s="26" customFormat="1" x14ac:dyDescent="0.3">
      <c r="I123" s="63"/>
    </row>
    <row r="124" spans="1:12" s="26" customFormat="1" x14ac:dyDescent="0.3">
      <c r="I124" s="63"/>
    </row>
    <row r="125" spans="1:12" s="26" customFormat="1" x14ac:dyDescent="0.3">
      <c r="I125" s="63"/>
    </row>
    <row r="126" spans="1:12" s="26" customFormat="1" x14ac:dyDescent="0.3">
      <c r="I126" s="63"/>
    </row>
    <row r="127" spans="1:12" s="26" customFormat="1" x14ac:dyDescent="0.3">
      <c r="I127" s="63"/>
    </row>
    <row r="128" spans="1:12" s="26" customFormat="1" x14ac:dyDescent="0.3">
      <c r="I128" s="63"/>
    </row>
    <row r="129" spans="9:9" s="26" customFormat="1" x14ac:dyDescent="0.3">
      <c r="I129" s="63"/>
    </row>
    <row r="130" spans="9:9" s="26" customFormat="1" x14ac:dyDescent="0.3">
      <c r="I130" s="63"/>
    </row>
    <row r="131" spans="9:9" s="26" customFormat="1" x14ac:dyDescent="0.3">
      <c r="I131" s="63"/>
    </row>
    <row r="132" spans="9:9" s="26" customFormat="1" x14ac:dyDescent="0.3">
      <c r="I132" s="63"/>
    </row>
    <row r="133" spans="9:9" s="26" customFormat="1" x14ac:dyDescent="0.3">
      <c r="I133" s="63"/>
    </row>
    <row r="134" spans="9:9" s="26" customFormat="1" x14ac:dyDescent="0.3">
      <c r="I134" s="63"/>
    </row>
    <row r="135" spans="9:9" s="26" customFormat="1" x14ac:dyDescent="0.3">
      <c r="I135" s="63"/>
    </row>
    <row r="136" spans="9:9" s="26" customFormat="1" x14ac:dyDescent="0.3">
      <c r="I136" s="63"/>
    </row>
    <row r="137" spans="9:9" s="26" customFormat="1" x14ac:dyDescent="0.3">
      <c r="I137" s="63"/>
    </row>
    <row r="138" spans="9:9" s="26" customFormat="1" x14ac:dyDescent="0.3">
      <c r="I138" s="63"/>
    </row>
    <row r="139" spans="9:9" s="26" customFormat="1" x14ac:dyDescent="0.3">
      <c r="I139" s="63"/>
    </row>
    <row r="140" spans="9:9" s="26" customFormat="1" x14ac:dyDescent="0.3">
      <c r="I140" s="63"/>
    </row>
    <row r="141" spans="9:9" s="26" customFormat="1" x14ac:dyDescent="0.3">
      <c r="I141" s="63"/>
    </row>
    <row r="142" spans="9:9" s="26" customFormat="1" x14ac:dyDescent="0.3">
      <c r="I142" s="63"/>
    </row>
    <row r="143" spans="9:9" s="26" customFormat="1" x14ac:dyDescent="0.3">
      <c r="I143" s="63"/>
    </row>
    <row r="144" spans="9:9" s="26" customFormat="1" x14ac:dyDescent="0.3">
      <c r="I144" s="63"/>
    </row>
    <row r="145" spans="9:9" s="26" customFormat="1" x14ac:dyDescent="0.3">
      <c r="I145" s="63"/>
    </row>
    <row r="146" spans="9:9" s="26" customFormat="1" x14ac:dyDescent="0.3">
      <c r="I146" s="63"/>
    </row>
    <row r="147" spans="9:9" s="26" customFormat="1" x14ac:dyDescent="0.3">
      <c r="I147" s="63"/>
    </row>
    <row r="148" spans="9:9" s="26" customFormat="1" x14ac:dyDescent="0.3">
      <c r="I148" s="63"/>
    </row>
    <row r="149" spans="9:9" s="26" customFormat="1" x14ac:dyDescent="0.3">
      <c r="I149" s="63"/>
    </row>
    <row r="150" spans="9:9" s="26" customFormat="1" x14ac:dyDescent="0.3">
      <c r="I150" s="63"/>
    </row>
    <row r="151" spans="9:9" s="26" customFormat="1" x14ac:dyDescent="0.3">
      <c r="I151" s="63"/>
    </row>
    <row r="152" spans="9:9" s="26" customFormat="1" x14ac:dyDescent="0.3">
      <c r="I152" s="63"/>
    </row>
    <row r="153" spans="9:9" s="26" customFormat="1" x14ac:dyDescent="0.3">
      <c r="I153" s="63"/>
    </row>
    <row r="154" spans="9:9" s="26" customFormat="1" x14ac:dyDescent="0.3">
      <c r="I154" s="63"/>
    </row>
    <row r="155" spans="9:9" s="26" customFormat="1" x14ac:dyDescent="0.3">
      <c r="I155" s="63"/>
    </row>
    <row r="156" spans="9:9" s="26" customFormat="1" x14ac:dyDescent="0.3">
      <c r="I156" s="63"/>
    </row>
    <row r="157" spans="9:9" s="26" customFormat="1" x14ac:dyDescent="0.3">
      <c r="I157" s="63"/>
    </row>
    <row r="158" spans="9:9" s="26" customFormat="1" x14ac:dyDescent="0.3">
      <c r="I158" s="63"/>
    </row>
    <row r="159" spans="9:9" s="26" customFormat="1" x14ac:dyDescent="0.3">
      <c r="I159" s="63"/>
    </row>
    <row r="160" spans="9:9" s="26" customFormat="1" x14ac:dyDescent="0.3">
      <c r="I160" s="63"/>
    </row>
    <row r="161" spans="9:9" s="26" customFormat="1" x14ac:dyDescent="0.3">
      <c r="I161" s="63"/>
    </row>
    <row r="162" spans="9:9" s="26" customFormat="1" x14ac:dyDescent="0.3">
      <c r="I162" s="63"/>
    </row>
    <row r="163" spans="9:9" s="26" customFormat="1" x14ac:dyDescent="0.3">
      <c r="I163" s="63"/>
    </row>
    <row r="164" spans="9:9" s="26" customFormat="1" x14ac:dyDescent="0.3">
      <c r="I164" s="63"/>
    </row>
    <row r="165" spans="9:9" s="26" customFormat="1" x14ac:dyDescent="0.3">
      <c r="I165" s="63"/>
    </row>
    <row r="166" spans="9:9" s="26" customFormat="1" x14ac:dyDescent="0.3">
      <c r="I166" s="63"/>
    </row>
    <row r="167" spans="9:9" s="26" customFormat="1" x14ac:dyDescent="0.3">
      <c r="I167" s="63"/>
    </row>
    <row r="168" spans="9:9" s="26" customFormat="1" x14ac:dyDescent="0.3">
      <c r="I168" s="63"/>
    </row>
    <row r="169" spans="9:9" s="26" customFormat="1" x14ac:dyDescent="0.3">
      <c r="I169" s="63"/>
    </row>
    <row r="170" spans="9:9" s="26" customFormat="1" x14ac:dyDescent="0.3">
      <c r="I170" s="63"/>
    </row>
    <row r="171" spans="9:9" s="26" customFormat="1" x14ac:dyDescent="0.3">
      <c r="I171" s="63"/>
    </row>
    <row r="172" spans="9:9" s="26" customFormat="1" x14ac:dyDescent="0.3">
      <c r="I172" s="63"/>
    </row>
    <row r="173" spans="9:9" s="26" customFormat="1" x14ac:dyDescent="0.3">
      <c r="I173" s="63"/>
    </row>
    <row r="174" spans="9:9" s="26" customFormat="1" x14ac:dyDescent="0.3">
      <c r="I174" s="63"/>
    </row>
    <row r="175" spans="9:9" s="26" customFormat="1" x14ac:dyDescent="0.3">
      <c r="I175" s="63"/>
    </row>
    <row r="176" spans="9:9" s="26" customFormat="1" x14ac:dyDescent="0.3">
      <c r="I176" s="63"/>
    </row>
    <row r="177" spans="9:9" s="26" customFormat="1" x14ac:dyDescent="0.3">
      <c r="I177" s="63"/>
    </row>
    <row r="178" spans="9:9" s="26" customFormat="1" x14ac:dyDescent="0.3">
      <c r="I178" s="63"/>
    </row>
    <row r="179" spans="9:9" s="26" customFormat="1" x14ac:dyDescent="0.3">
      <c r="I179" s="63"/>
    </row>
    <row r="180" spans="9:9" s="26" customFormat="1" x14ac:dyDescent="0.3">
      <c r="I180" s="63"/>
    </row>
    <row r="181" spans="9:9" s="26" customFormat="1" x14ac:dyDescent="0.3">
      <c r="I181" s="63"/>
    </row>
    <row r="182" spans="9:9" s="26" customFormat="1" x14ac:dyDescent="0.3">
      <c r="I182" s="63"/>
    </row>
    <row r="183" spans="9:9" s="26" customFormat="1" x14ac:dyDescent="0.3">
      <c r="I183" s="63"/>
    </row>
    <row r="184" spans="9:9" s="26" customFormat="1" x14ac:dyDescent="0.3">
      <c r="I184" s="63"/>
    </row>
    <row r="185" spans="9:9" s="26" customFormat="1" x14ac:dyDescent="0.3">
      <c r="I185" s="63"/>
    </row>
    <row r="186" spans="9:9" s="26" customFormat="1" x14ac:dyDescent="0.3">
      <c r="I186" s="63"/>
    </row>
    <row r="187" spans="9:9" s="26" customFormat="1" x14ac:dyDescent="0.3">
      <c r="I187" s="63"/>
    </row>
    <row r="188" spans="9:9" s="26" customFormat="1" x14ac:dyDescent="0.3">
      <c r="I188" s="63"/>
    </row>
    <row r="189" spans="9:9" s="26" customFormat="1" x14ac:dyDescent="0.3">
      <c r="I189" s="63"/>
    </row>
    <row r="190" spans="9:9" s="26" customFormat="1" x14ac:dyDescent="0.3">
      <c r="I190" s="63"/>
    </row>
    <row r="191" spans="9:9" s="26" customFormat="1" x14ac:dyDescent="0.3">
      <c r="I191" s="63"/>
    </row>
    <row r="192" spans="9:9" s="26" customFormat="1" x14ac:dyDescent="0.3">
      <c r="I192" s="63"/>
    </row>
    <row r="193" spans="9:9" s="26" customFormat="1" x14ac:dyDescent="0.3">
      <c r="I193" s="63"/>
    </row>
    <row r="194" spans="9:9" s="26" customFormat="1" x14ac:dyDescent="0.3">
      <c r="I194" s="63"/>
    </row>
    <row r="195" spans="9:9" s="26" customFormat="1" x14ac:dyDescent="0.3">
      <c r="I195" s="63"/>
    </row>
    <row r="196" spans="9:9" s="26" customFormat="1" x14ac:dyDescent="0.3">
      <c r="I196" s="63"/>
    </row>
    <row r="197" spans="9:9" s="26" customFormat="1" x14ac:dyDescent="0.3">
      <c r="I197" s="63"/>
    </row>
    <row r="198" spans="9:9" s="26" customFormat="1" x14ac:dyDescent="0.3">
      <c r="I198" s="63"/>
    </row>
    <row r="199" spans="9:9" s="26" customFormat="1" x14ac:dyDescent="0.3">
      <c r="I199" s="63"/>
    </row>
    <row r="200" spans="9:9" s="26" customFormat="1" x14ac:dyDescent="0.3">
      <c r="I200" s="63"/>
    </row>
    <row r="201" spans="9:9" s="26" customFormat="1" x14ac:dyDescent="0.3">
      <c r="I201" s="63"/>
    </row>
    <row r="202" spans="9:9" s="26" customFormat="1" x14ac:dyDescent="0.3">
      <c r="I202" s="63"/>
    </row>
    <row r="203" spans="9:9" s="26" customFormat="1" x14ac:dyDescent="0.3">
      <c r="I203" s="63"/>
    </row>
    <row r="204" spans="9:9" s="26" customFormat="1" x14ac:dyDescent="0.3">
      <c r="I204" s="63"/>
    </row>
    <row r="205" spans="9:9" s="26" customFormat="1" x14ac:dyDescent="0.3">
      <c r="I205" s="63"/>
    </row>
    <row r="206" spans="9:9" s="26" customFormat="1" x14ac:dyDescent="0.3">
      <c r="I206" s="63"/>
    </row>
    <row r="207" spans="9:9" s="26" customFormat="1" x14ac:dyDescent="0.3">
      <c r="I207" s="63"/>
    </row>
    <row r="208" spans="9:9" s="26" customFormat="1" x14ac:dyDescent="0.3">
      <c r="I208" s="63"/>
    </row>
    <row r="209" spans="9:9" s="26" customFormat="1" x14ac:dyDescent="0.3">
      <c r="I209" s="63"/>
    </row>
    <row r="210" spans="9:9" s="26" customFormat="1" x14ac:dyDescent="0.3">
      <c r="I210" s="63"/>
    </row>
    <row r="211" spans="9:9" s="26" customFormat="1" x14ac:dyDescent="0.3">
      <c r="I211" s="63"/>
    </row>
    <row r="212" spans="9:9" s="26" customFormat="1" x14ac:dyDescent="0.3">
      <c r="I212" s="63"/>
    </row>
    <row r="213" spans="9:9" s="26" customFormat="1" x14ac:dyDescent="0.3">
      <c r="I213" s="63"/>
    </row>
    <row r="214" spans="9:9" s="26" customFormat="1" x14ac:dyDescent="0.3">
      <c r="I214" s="63"/>
    </row>
    <row r="215" spans="9:9" s="26" customFormat="1" x14ac:dyDescent="0.3">
      <c r="I215" s="63"/>
    </row>
    <row r="216" spans="9:9" s="26" customFormat="1" x14ac:dyDescent="0.3">
      <c r="I216" s="63"/>
    </row>
    <row r="217" spans="9:9" s="26" customFormat="1" x14ac:dyDescent="0.3">
      <c r="I217" s="63"/>
    </row>
    <row r="218" spans="9:9" s="26" customFormat="1" x14ac:dyDescent="0.3">
      <c r="I218" s="63"/>
    </row>
    <row r="219" spans="9:9" s="26" customFormat="1" x14ac:dyDescent="0.3">
      <c r="I219" s="63"/>
    </row>
    <row r="220" spans="9:9" s="26" customFormat="1" x14ac:dyDescent="0.3">
      <c r="I220" s="63"/>
    </row>
    <row r="221" spans="9:9" s="26" customFormat="1" x14ac:dyDescent="0.3">
      <c r="I221" s="63"/>
    </row>
    <row r="222" spans="9:9" s="26" customFormat="1" x14ac:dyDescent="0.3">
      <c r="I222" s="63"/>
    </row>
    <row r="223" spans="9:9" s="26" customFormat="1" x14ac:dyDescent="0.3">
      <c r="I223" s="63"/>
    </row>
    <row r="224" spans="9:9" s="26" customFormat="1" x14ac:dyDescent="0.3">
      <c r="I224" s="63"/>
    </row>
    <row r="225" spans="9:9" s="26" customFormat="1" x14ac:dyDescent="0.3">
      <c r="I225" s="63"/>
    </row>
    <row r="226" spans="9:9" s="26" customFormat="1" x14ac:dyDescent="0.3">
      <c r="I226" s="63"/>
    </row>
    <row r="227" spans="9:9" s="26" customFormat="1" x14ac:dyDescent="0.3">
      <c r="I227" s="63"/>
    </row>
    <row r="228" spans="9:9" s="26" customFormat="1" x14ac:dyDescent="0.3">
      <c r="I228" s="63"/>
    </row>
    <row r="229" spans="9:9" s="26" customFormat="1" x14ac:dyDescent="0.3">
      <c r="I229" s="63"/>
    </row>
    <row r="230" spans="9:9" s="26" customFormat="1" x14ac:dyDescent="0.3">
      <c r="I230" s="63"/>
    </row>
    <row r="231" spans="9:9" s="26" customFormat="1" x14ac:dyDescent="0.3">
      <c r="I231" s="63"/>
    </row>
    <row r="232" spans="9:9" s="26" customFormat="1" x14ac:dyDescent="0.3">
      <c r="I232" s="63"/>
    </row>
    <row r="233" spans="9:9" s="26" customFormat="1" x14ac:dyDescent="0.3">
      <c r="I233" s="63"/>
    </row>
    <row r="234" spans="9:9" s="26" customFormat="1" x14ac:dyDescent="0.3">
      <c r="I234" s="63"/>
    </row>
    <row r="235" spans="9:9" s="26" customFormat="1" x14ac:dyDescent="0.3">
      <c r="I235" s="63"/>
    </row>
    <row r="236" spans="9:9" s="26" customFormat="1" x14ac:dyDescent="0.3">
      <c r="I236" s="63"/>
    </row>
    <row r="237" spans="9:9" s="26" customFormat="1" x14ac:dyDescent="0.3">
      <c r="I237" s="63"/>
    </row>
    <row r="238" spans="9:9" s="26" customFormat="1" x14ac:dyDescent="0.3">
      <c r="I238" s="63"/>
    </row>
    <row r="239" spans="9:9" s="26" customFormat="1" x14ac:dyDescent="0.3">
      <c r="I239" s="63"/>
    </row>
    <row r="240" spans="9:9" s="26" customFormat="1" x14ac:dyDescent="0.3">
      <c r="I240" s="63"/>
    </row>
    <row r="241" spans="9:9" s="26" customFormat="1" x14ac:dyDescent="0.3">
      <c r="I241" s="63"/>
    </row>
    <row r="242" spans="9:9" s="26" customFormat="1" x14ac:dyDescent="0.3">
      <c r="I242" s="63"/>
    </row>
    <row r="243" spans="9:9" s="26" customFormat="1" x14ac:dyDescent="0.3">
      <c r="I243" s="63"/>
    </row>
    <row r="244" spans="9:9" s="26" customFormat="1" x14ac:dyDescent="0.3">
      <c r="I244" s="63"/>
    </row>
    <row r="245" spans="9:9" s="26" customFormat="1" x14ac:dyDescent="0.3">
      <c r="I245" s="63"/>
    </row>
    <row r="246" spans="9:9" s="26" customFormat="1" x14ac:dyDescent="0.3">
      <c r="I246" s="63"/>
    </row>
    <row r="247" spans="9:9" s="26" customFormat="1" x14ac:dyDescent="0.3">
      <c r="I247" s="63"/>
    </row>
    <row r="248" spans="9:9" s="26" customFormat="1" x14ac:dyDescent="0.3">
      <c r="I248" s="63"/>
    </row>
    <row r="249" spans="9:9" s="26" customFormat="1" x14ac:dyDescent="0.3">
      <c r="I249" s="63"/>
    </row>
    <row r="250" spans="9:9" s="26" customFormat="1" x14ac:dyDescent="0.3">
      <c r="I250" s="63"/>
    </row>
    <row r="251" spans="9:9" s="26" customFormat="1" x14ac:dyDescent="0.3">
      <c r="I251" s="63"/>
    </row>
    <row r="252" spans="9:9" s="26" customFormat="1" x14ac:dyDescent="0.3">
      <c r="I252" s="63"/>
    </row>
    <row r="253" spans="9:9" s="26" customFormat="1" x14ac:dyDescent="0.3">
      <c r="I253" s="63"/>
    </row>
    <row r="254" spans="9:9" s="26" customFormat="1" x14ac:dyDescent="0.3">
      <c r="I254" s="63"/>
    </row>
    <row r="255" spans="9:9" s="26" customFormat="1" x14ac:dyDescent="0.3">
      <c r="I255" s="63"/>
    </row>
    <row r="256" spans="9:9" s="26" customFormat="1" x14ac:dyDescent="0.3">
      <c r="I256" s="63"/>
    </row>
    <row r="257" spans="9:9" s="26" customFormat="1" x14ac:dyDescent="0.3">
      <c r="I257" s="63"/>
    </row>
    <row r="258" spans="9:9" s="26" customFormat="1" x14ac:dyDescent="0.3">
      <c r="I258" s="63"/>
    </row>
    <row r="259" spans="9:9" s="26" customFormat="1" x14ac:dyDescent="0.3">
      <c r="I259" s="63"/>
    </row>
    <row r="260" spans="9:9" s="26" customFormat="1" x14ac:dyDescent="0.3">
      <c r="I260" s="63"/>
    </row>
    <row r="261" spans="9:9" s="26" customFormat="1" x14ac:dyDescent="0.3">
      <c r="I261" s="63"/>
    </row>
    <row r="262" spans="9:9" s="26" customFormat="1" x14ac:dyDescent="0.3">
      <c r="I262" s="63"/>
    </row>
    <row r="263" spans="9:9" s="26" customFormat="1" x14ac:dyDescent="0.3">
      <c r="I263" s="63"/>
    </row>
    <row r="264" spans="9:9" s="26" customFormat="1" x14ac:dyDescent="0.3">
      <c r="I264" s="63"/>
    </row>
    <row r="265" spans="9:9" s="26" customFormat="1" x14ac:dyDescent="0.3">
      <c r="I265" s="63"/>
    </row>
    <row r="266" spans="9:9" s="26" customFormat="1" x14ac:dyDescent="0.3">
      <c r="I266" s="63"/>
    </row>
    <row r="267" spans="9:9" s="26" customFormat="1" x14ac:dyDescent="0.3">
      <c r="I267" s="63"/>
    </row>
    <row r="268" spans="9:9" s="26" customFormat="1" x14ac:dyDescent="0.3">
      <c r="I268" s="63"/>
    </row>
    <row r="269" spans="9:9" s="26" customFormat="1" x14ac:dyDescent="0.3">
      <c r="I269" s="63"/>
    </row>
    <row r="270" spans="9:9" s="26" customFormat="1" x14ac:dyDescent="0.3">
      <c r="I270" s="63"/>
    </row>
    <row r="271" spans="9:9" s="26" customFormat="1" x14ac:dyDescent="0.3">
      <c r="I271" s="63"/>
    </row>
    <row r="272" spans="9:9" s="26" customFormat="1" x14ac:dyDescent="0.3">
      <c r="I272" s="63"/>
    </row>
    <row r="273" spans="9:9" s="26" customFormat="1" x14ac:dyDescent="0.3">
      <c r="I273" s="63"/>
    </row>
    <row r="274" spans="9:9" s="26" customFormat="1" x14ac:dyDescent="0.3">
      <c r="I274" s="63"/>
    </row>
    <row r="275" spans="9:9" s="26" customFormat="1" x14ac:dyDescent="0.3">
      <c r="I275" s="63"/>
    </row>
    <row r="276" spans="9:9" s="26" customFormat="1" x14ac:dyDescent="0.3">
      <c r="I276" s="63"/>
    </row>
    <row r="277" spans="9:9" s="26" customFormat="1" x14ac:dyDescent="0.3">
      <c r="I277" s="63"/>
    </row>
    <row r="278" spans="9:9" s="26" customFormat="1" x14ac:dyDescent="0.3">
      <c r="I278" s="63"/>
    </row>
    <row r="279" spans="9:9" s="26" customFormat="1" x14ac:dyDescent="0.3">
      <c r="I279" s="63"/>
    </row>
    <row r="280" spans="9:9" s="26" customFormat="1" x14ac:dyDescent="0.3">
      <c r="I280" s="63"/>
    </row>
    <row r="281" spans="9:9" s="26" customFormat="1" x14ac:dyDescent="0.3">
      <c r="I281" s="63"/>
    </row>
    <row r="282" spans="9:9" s="26" customFormat="1" x14ac:dyDescent="0.3">
      <c r="I282" s="63"/>
    </row>
    <row r="283" spans="9:9" s="26" customFormat="1" x14ac:dyDescent="0.3">
      <c r="I283" s="63"/>
    </row>
    <row r="284" spans="9:9" s="26" customFormat="1" x14ac:dyDescent="0.3">
      <c r="I284" s="63"/>
    </row>
    <row r="285" spans="9:9" s="26" customFormat="1" x14ac:dyDescent="0.3">
      <c r="I285" s="63"/>
    </row>
    <row r="286" spans="9:9" s="26" customFormat="1" x14ac:dyDescent="0.3">
      <c r="I286" s="63"/>
    </row>
    <row r="287" spans="9:9" s="26" customFormat="1" x14ac:dyDescent="0.3">
      <c r="I287" s="63"/>
    </row>
    <row r="288" spans="9:9" s="26" customFormat="1" x14ac:dyDescent="0.3">
      <c r="I288" s="63"/>
    </row>
    <row r="289" spans="9:9" s="26" customFormat="1" x14ac:dyDescent="0.3">
      <c r="I289" s="63"/>
    </row>
    <row r="290" spans="9:9" s="26" customFormat="1" x14ac:dyDescent="0.3">
      <c r="I290" s="63"/>
    </row>
    <row r="291" spans="9:9" s="26" customFormat="1" x14ac:dyDescent="0.3">
      <c r="I291" s="63"/>
    </row>
    <row r="292" spans="9:9" s="26" customFormat="1" x14ac:dyDescent="0.3">
      <c r="I292" s="63"/>
    </row>
    <row r="293" spans="9:9" s="26" customFormat="1" x14ac:dyDescent="0.3">
      <c r="I293" s="63"/>
    </row>
    <row r="294" spans="9:9" s="26" customFormat="1" x14ac:dyDescent="0.3">
      <c r="I294" s="63"/>
    </row>
    <row r="295" spans="9:9" s="26" customFormat="1" x14ac:dyDescent="0.3">
      <c r="I295" s="63"/>
    </row>
    <row r="296" spans="9:9" s="26" customFormat="1" x14ac:dyDescent="0.3">
      <c r="I296" s="63"/>
    </row>
    <row r="297" spans="9:9" s="26" customFormat="1" x14ac:dyDescent="0.3">
      <c r="I297" s="63"/>
    </row>
    <row r="298" spans="9:9" s="26" customFormat="1" x14ac:dyDescent="0.3">
      <c r="I298" s="63"/>
    </row>
    <row r="299" spans="9:9" s="26" customFormat="1" x14ac:dyDescent="0.3">
      <c r="I299" s="63"/>
    </row>
    <row r="300" spans="9:9" s="26" customFormat="1" x14ac:dyDescent="0.3">
      <c r="I300" s="63"/>
    </row>
    <row r="301" spans="9:9" s="26" customFormat="1" x14ac:dyDescent="0.3">
      <c r="I301" s="63"/>
    </row>
    <row r="302" spans="9:9" s="26" customFormat="1" x14ac:dyDescent="0.3">
      <c r="I302" s="63"/>
    </row>
    <row r="303" spans="9:9" s="26" customFormat="1" x14ac:dyDescent="0.3">
      <c r="I303" s="63"/>
    </row>
    <row r="304" spans="9:9" s="26" customFormat="1" x14ac:dyDescent="0.3">
      <c r="I304" s="63"/>
    </row>
    <row r="305" spans="9:9" s="26" customFormat="1" x14ac:dyDescent="0.3">
      <c r="I305" s="63"/>
    </row>
    <row r="306" spans="9:9" s="26" customFormat="1" x14ac:dyDescent="0.3">
      <c r="I306" s="63"/>
    </row>
    <row r="307" spans="9:9" s="26" customFormat="1" x14ac:dyDescent="0.3">
      <c r="I307" s="63"/>
    </row>
    <row r="308" spans="9:9" s="26" customFormat="1" x14ac:dyDescent="0.3">
      <c r="I308" s="63"/>
    </row>
    <row r="309" spans="9:9" s="26" customFormat="1" x14ac:dyDescent="0.3">
      <c r="I309" s="63"/>
    </row>
    <row r="310" spans="9:9" s="26" customFormat="1" x14ac:dyDescent="0.3">
      <c r="I310" s="63"/>
    </row>
    <row r="311" spans="9:9" s="26" customFormat="1" x14ac:dyDescent="0.3">
      <c r="I311" s="63"/>
    </row>
    <row r="312" spans="9:9" s="26" customFormat="1" x14ac:dyDescent="0.3">
      <c r="I312" s="63"/>
    </row>
    <row r="313" spans="9:9" s="26" customFormat="1" x14ac:dyDescent="0.3">
      <c r="I313" s="63"/>
    </row>
    <row r="314" spans="9:9" s="26" customFormat="1" x14ac:dyDescent="0.3">
      <c r="I314" s="63"/>
    </row>
    <row r="315" spans="9:9" s="26" customFormat="1" x14ac:dyDescent="0.3">
      <c r="I315" s="63"/>
    </row>
    <row r="316" spans="9:9" s="26" customFormat="1" x14ac:dyDescent="0.3">
      <c r="I316" s="63"/>
    </row>
    <row r="317" spans="9:9" s="26" customFormat="1" x14ac:dyDescent="0.3">
      <c r="I317" s="63"/>
    </row>
    <row r="318" spans="9:9" s="26" customFormat="1" x14ac:dyDescent="0.3">
      <c r="I318" s="63"/>
    </row>
    <row r="319" spans="9:9" s="26" customFormat="1" x14ac:dyDescent="0.3">
      <c r="I319" s="63"/>
    </row>
    <row r="320" spans="9:9" s="26" customFormat="1" x14ac:dyDescent="0.3">
      <c r="I320" s="63"/>
    </row>
    <row r="321" spans="9:9" s="26" customFormat="1" x14ac:dyDescent="0.3">
      <c r="I321" s="63"/>
    </row>
    <row r="322" spans="9:9" s="26" customFormat="1" x14ac:dyDescent="0.3">
      <c r="I322" s="63"/>
    </row>
    <row r="323" spans="9:9" s="26" customFormat="1" x14ac:dyDescent="0.3">
      <c r="I323" s="63"/>
    </row>
    <row r="324" spans="9:9" s="26" customFormat="1" x14ac:dyDescent="0.3">
      <c r="I324" s="63"/>
    </row>
    <row r="325" spans="9:9" s="26" customFormat="1" x14ac:dyDescent="0.3">
      <c r="I325" s="63"/>
    </row>
    <row r="326" spans="9:9" s="26" customFormat="1" x14ac:dyDescent="0.3">
      <c r="I326" s="63"/>
    </row>
    <row r="327" spans="9:9" s="26" customFormat="1" x14ac:dyDescent="0.3">
      <c r="I327" s="63"/>
    </row>
    <row r="328" spans="9:9" s="26" customFormat="1" x14ac:dyDescent="0.3">
      <c r="I328" s="63"/>
    </row>
    <row r="329" spans="9:9" s="26" customFormat="1" x14ac:dyDescent="0.3">
      <c r="I329" s="63"/>
    </row>
    <row r="330" spans="9:9" s="26" customFormat="1" x14ac:dyDescent="0.3">
      <c r="I330" s="63"/>
    </row>
    <row r="331" spans="9:9" s="26" customFormat="1" x14ac:dyDescent="0.3">
      <c r="I331" s="63"/>
    </row>
    <row r="332" spans="9:9" s="26" customFormat="1" x14ac:dyDescent="0.3">
      <c r="I332" s="63"/>
    </row>
    <row r="333" spans="9:9" s="26" customFormat="1" x14ac:dyDescent="0.3">
      <c r="I333" s="63"/>
    </row>
    <row r="334" spans="9:9" s="26" customFormat="1" x14ac:dyDescent="0.3">
      <c r="I334" s="63"/>
    </row>
    <row r="335" spans="9:9" s="26" customFormat="1" x14ac:dyDescent="0.3">
      <c r="I335" s="63"/>
    </row>
    <row r="336" spans="9:9" s="26" customFormat="1" x14ac:dyDescent="0.3">
      <c r="I336" s="63"/>
    </row>
    <row r="337" spans="9:9" s="26" customFormat="1" x14ac:dyDescent="0.3">
      <c r="I337" s="63"/>
    </row>
    <row r="338" spans="9:9" s="26" customFormat="1" x14ac:dyDescent="0.3">
      <c r="I338" s="63"/>
    </row>
    <row r="339" spans="9:9" s="26" customFormat="1" x14ac:dyDescent="0.3">
      <c r="I339" s="63"/>
    </row>
    <row r="340" spans="9:9" s="26" customFormat="1" x14ac:dyDescent="0.3">
      <c r="I340" s="63"/>
    </row>
    <row r="341" spans="9:9" s="26" customFormat="1" x14ac:dyDescent="0.3">
      <c r="I341" s="63"/>
    </row>
    <row r="342" spans="9:9" s="26" customFormat="1" x14ac:dyDescent="0.3">
      <c r="I342" s="63"/>
    </row>
    <row r="343" spans="9:9" s="26" customFormat="1" x14ac:dyDescent="0.3">
      <c r="I343" s="63"/>
    </row>
    <row r="344" spans="9:9" s="26" customFormat="1" x14ac:dyDescent="0.3">
      <c r="I344" s="63"/>
    </row>
    <row r="345" spans="9:9" s="26" customFormat="1" x14ac:dyDescent="0.3">
      <c r="I345" s="63"/>
    </row>
    <row r="346" spans="9:9" s="26" customFormat="1" x14ac:dyDescent="0.3">
      <c r="I346" s="63"/>
    </row>
    <row r="347" spans="9:9" s="26" customFormat="1" x14ac:dyDescent="0.3">
      <c r="I347" s="63"/>
    </row>
    <row r="348" spans="9:9" s="26" customFormat="1" x14ac:dyDescent="0.3">
      <c r="I348" s="63"/>
    </row>
    <row r="349" spans="9:9" s="26" customFormat="1" x14ac:dyDescent="0.3">
      <c r="I349" s="63"/>
    </row>
    <row r="350" spans="9:9" s="26" customFormat="1" x14ac:dyDescent="0.3">
      <c r="I350" s="63"/>
    </row>
    <row r="351" spans="9:9" s="26" customFormat="1" x14ac:dyDescent="0.3">
      <c r="I351" s="63"/>
    </row>
    <row r="352" spans="9:9" s="26" customFormat="1" x14ac:dyDescent="0.3">
      <c r="I352" s="63"/>
    </row>
    <row r="353" spans="9:9" s="26" customFormat="1" x14ac:dyDescent="0.3">
      <c r="I353" s="63"/>
    </row>
    <row r="354" spans="9:9" s="26" customFormat="1" x14ac:dyDescent="0.3">
      <c r="I354" s="63"/>
    </row>
    <row r="355" spans="9:9" s="26" customFormat="1" x14ac:dyDescent="0.3">
      <c r="I355" s="63"/>
    </row>
    <row r="356" spans="9:9" s="26" customFormat="1" x14ac:dyDescent="0.3">
      <c r="I356" s="63"/>
    </row>
    <row r="357" spans="9:9" s="26" customFormat="1" x14ac:dyDescent="0.3">
      <c r="I357" s="63"/>
    </row>
    <row r="358" spans="9:9" s="26" customFormat="1" x14ac:dyDescent="0.3">
      <c r="I358" s="63"/>
    </row>
    <row r="359" spans="9:9" s="26" customFormat="1" x14ac:dyDescent="0.3">
      <c r="I359" s="63"/>
    </row>
    <row r="360" spans="9:9" s="26" customFormat="1" x14ac:dyDescent="0.3">
      <c r="I360" s="63"/>
    </row>
    <row r="361" spans="9:9" s="26" customFormat="1" x14ac:dyDescent="0.3">
      <c r="I361" s="63"/>
    </row>
    <row r="362" spans="9:9" s="26" customFormat="1" x14ac:dyDescent="0.3">
      <c r="I362" s="63"/>
    </row>
    <row r="363" spans="9:9" s="26" customFormat="1" x14ac:dyDescent="0.3">
      <c r="I363" s="63"/>
    </row>
    <row r="364" spans="9:9" s="26" customFormat="1" x14ac:dyDescent="0.3">
      <c r="I364" s="63"/>
    </row>
    <row r="365" spans="9:9" s="26" customFormat="1" x14ac:dyDescent="0.3">
      <c r="I365" s="63"/>
    </row>
    <row r="366" spans="9:9" s="26" customFormat="1" x14ac:dyDescent="0.3">
      <c r="I366" s="63"/>
    </row>
    <row r="367" spans="9:9" s="26" customFormat="1" x14ac:dyDescent="0.3">
      <c r="I367" s="63"/>
    </row>
    <row r="368" spans="9:9" s="26" customFormat="1" x14ac:dyDescent="0.3">
      <c r="I368" s="63"/>
    </row>
    <row r="369" spans="9:9" s="26" customFormat="1" x14ac:dyDescent="0.3">
      <c r="I369" s="63"/>
    </row>
    <row r="370" spans="9:9" s="26" customFormat="1" x14ac:dyDescent="0.3">
      <c r="I370" s="63"/>
    </row>
    <row r="371" spans="9:9" s="26" customFormat="1" x14ac:dyDescent="0.3">
      <c r="I371" s="63"/>
    </row>
    <row r="372" spans="9:9" s="26" customFormat="1" x14ac:dyDescent="0.3">
      <c r="I372" s="63"/>
    </row>
    <row r="373" spans="9:9" s="26" customFormat="1" x14ac:dyDescent="0.3">
      <c r="I373" s="63"/>
    </row>
    <row r="374" spans="9:9" s="26" customFormat="1" x14ac:dyDescent="0.3">
      <c r="I374" s="63"/>
    </row>
    <row r="375" spans="9:9" s="26" customFormat="1" x14ac:dyDescent="0.3">
      <c r="I375" s="63"/>
    </row>
    <row r="376" spans="9:9" s="26" customFormat="1" x14ac:dyDescent="0.3">
      <c r="I376" s="63"/>
    </row>
    <row r="377" spans="9:9" s="26" customFormat="1" x14ac:dyDescent="0.3">
      <c r="I377" s="63"/>
    </row>
    <row r="378" spans="9:9" s="26" customFormat="1" x14ac:dyDescent="0.3">
      <c r="I378" s="63"/>
    </row>
    <row r="379" spans="9:9" s="26" customFormat="1" x14ac:dyDescent="0.3">
      <c r="I379" s="63"/>
    </row>
    <row r="380" spans="9:9" s="26" customFormat="1" x14ac:dyDescent="0.3">
      <c r="I380" s="63"/>
    </row>
    <row r="381" spans="9:9" s="26" customFormat="1" x14ac:dyDescent="0.3">
      <c r="I381" s="63"/>
    </row>
    <row r="382" spans="9:9" s="26" customFormat="1" x14ac:dyDescent="0.3">
      <c r="I382" s="63"/>
    </row>
    <row r="383" spans="9:9" s="26" customFormat="1" x14ac:dyDescent="0.3">
      <c r="I383" s="63"/>
    </row>
    <row r="384" spans="9:9" s="26" customFormat="1" x14ac:dyDescent="0.3">
      <c r="I384" s="63"/>
    </row>
    <row r="385" spans="9:9" s="26" customFormat="1" x14ac:dyDescent="0.3">
      <c r="I385" s="63"/>
    </row>
    <row r="386" spans="9:9" s="26" customFormat="1" x14ac:dyDescent="0.3">
      <c r="I386" s="63"/>
    </row>
    <row r="387" spans="9:9" s="26" customFormat="1" x14ac:dyDescent="0.3">
      <c r="I387" s="63"/>
    </row>
    <row r="388" spans="9:9" s="26" customFormat="1" x14ac:dyDescent="0.3">
      <c r="I388" s="63"/>
    </row>
    <row r="389" spans="9:9" s="26" customFormat="1" x14ac:dyDescent="0.3">
      <c r="I389" s="63"/>
    </row>
    <row r="390" spans="9:9" s="26" customFormat="1" x14ac:dyDescent="0.3">
      <c r="I390" s="63"/>
    </row>
    <row r="391" spans="9:9" s="26" customFormat="1" x14ac:dyDescent="0.3">
      <c r="I391" s="63"/>
    </row>
    <row r="392" spans="9:9" s="26" customFormat="1" x14ac:dyDescent="0.3">
      <c r="I392" s="63"/>
    </row>
    <row r="393" spans="9:9" s="26" customFormat="1" x14ac:dyDescent="0.3">
      <c r="I393" s="63"/>
    </row>
    <row r="394" spans="9:9" s="26" customFormat="1" x14ac:dyDescent="0.3">
      <c r="I394" s="63"/>
    </row>
    <row r="395" spans="9:9" s="26" customFormat="1" x14ac:dyDescent="0.3">
      <c r="I395" s="63"/>
    </row>
    <row r="396" spans="9:9" s="26" customFormat="1" x14ac:dyDescent="0.3">
      <c r="I396" s="63"/>
    </row>
    <row r="397" spans="9:9" s="26" customFormat="1" x14ac:dyDescent="0.3">
      <c r="I397" s="63"/>
    </row>
    <row r="398" spans="9:9" s="26" customFormat="1" x14ac:dyDescent="0.3">
      <c r="I398" s="63"/>
    </row>
    <row r="399" spans="9:9" s="26" customFormat="1" x14ac:dyDescent="0.3">
      <c r="I399" s="63"/>
    </row>
    <row r="400" spans="9:9" s="26" customFormat="1" x14ac:dyDescent="0.3">
      <c r="I400" s="63"/>
    </row>
    <row r="401" spans="9:9" s="26" customFormat="1" x14ac:dyDescent="0.3">
      <c r="I401" s="63"/>
    </row>
    <row r="402" spans="9:9" s="26" customFormat="1" x14ac:dyDescent="0.3">
      <c r="I402" s="63"/>
    </row>
    <row r="403" spans="9:9" s="26" customFormat="1" x14ac:dyDescent="0.3">
      <c r="I403" s="63"/>
    </row>
    <row r="404" spans="9:9" s="26" customFormat="1" x14ac:dyDescent="0.3">
      <c r="I404" s="63"/>
    </row>
    <row r="405" spans="9:9" s="26" customFormat="1" x14ac:dyDescent="0.3">
      <c r="I405" s="63"/>
    </row>
    <row r="406" spans="9:9" s="26" customFormat="1" x14ac:dyDescent="0.3">
      <c r="I406" s="63"/>
    </row>
    <row r="407" spans="9:9" s="26" customFormat="1" x14ac:dyDescent="0.3">
      <c r="I407" s="63"/>
    </row>
    <row r="408" spans="9:9" s="26" customFormat="1" x14ac:dyDescent="0.3">
      <c r="I408" s="63"/>
    </row>
    <row r="409" spans="9:9" s="26" customFormat="1" x14ac:dyDescent="0.3">
      <c r="I409" s="63"/>
    </row>
    <row r="410" spans="9:9" s="26" customFormat="1" x14ac:dyDescent="0.3">
      <c r="I410" s="63"/>
    </row>
    <row r="411" spans="9:9" s="26" customFormat="1" x14ac:dyDescent="0.3">
      <c r="I411" s="63"/>
    </row>
    <row r="412" spans="9:9" s="26" customFormat="1" x14ac:dyDescent="0.3">
      <c r="I412" s="63"/>
    </row>
    <row r="413" spans="9:9" s="26" customFormat="1" x14ac:dyDescent="0.3">
      <c r="I413" s="63"/>
    </row>
    <row r="414" spans="9:9" s="26" customFormat="1" x14ac:dyDescent="0.3">
      <c r="I414" s="63"/>
    </row>
    <row r="415" spans="9:9" s="26" customFormat="1" x14ac:dyDescent="0.3">
      <c r="I415" s="63"/>
    </row>
    <row r="416" spans="9:9" s="26" customFormat="1" x14ac:dyDescent="0.3">
      <c r="I416" s="63"/>
    </row>
    <row r="417" spans="9:9" s="26" customFormat="1" x14ac:dyDescent="0.3">
      <c r="I417" s="63"/>
    </row>
    <row r="418" spans="9:9" s="26" customFormat="1" x14ac:dyDescent="0.3">
      <c r="I418" s="63"/>
    </row>
    <row r="419" spans="9:9" s="26" customFormat="1" x14ac:dyDescent="0.3">
      <c r="I419" s="63"/>
    </row>
    <row r="420" spans="9:9" s="26" customFormat="1" x14ac:dyDescent="0.3">
      <c r="I420" s="63"/>
    </row>
    <row r="421" spans="9:9" s="26" customFormat="1" x14ac:dyDescent="0.3">
      <c r="I421" s="63"/>
    </row>
    <row r="422" spans="9:9" s="26" customFormat="1" x14ac:dyDescent="0.3">
      <c r="I422" s="63"/>
    </row>
    <row r="423" spans="9:9" s="26" customFormat="1" x14ac:dyDescent="0.3">
      <c r="I423" s="63"/>
    </row>
    <row r="424" spans="9:9" s="26" customFormat="1" x14ac:dyDescent="0.3">
      <c r="I424" s="63"/>
    </row>
    <row r="425" spans="9:9" s="26" customFormat="1" x14ac:dyDescent="0.3">
      <c r="I425" s="63"/>
    </row>
    <row r="426" spans="9:9" s="26" customFormat="1" x14ac:dyDescent="0.3">
      <c r="I426" s="63"/>
    </row>
    <row r="427" spans="9:9" s="26" customFormat="1" x14ac:dyDescent="0.3">
      <c r="I427" s="63"/>
    </row>
    <row r="428" spans="9:9" s="26" customFormat="1" x14ac:dyDescent="0.3">
      <c r="I428" s="63"/>
    </row>
    <row r="429" spans="9:9" s="26" customFormat="1" x14ac:dyDescent="0.3">
      <c r="I429" s="63"/>
    </row>
    <row r="430" spans="9:9" s="26" customFormat="1" x14ac:dyDescent="0.3">
      <c r="I430" s="63"/>
    </row>
    <row r="431" spans="9:9" s="26" customFormat="1" x14ac:dyDescent="0.3">
      <c r="I431" s="63"/>
    </row>
    <row r="432" spans="9:9" s="26" customFormat="1" x14ac:dyDescent="0.3">
      <c r="I432" s="63"/>
    </row>
    <row r="433" spans="2:9" s="26" customFormat="1" x14ac:dyDescent="0.3">
      <c r="I433" s="63"/>
    </row>
    <row r="434" spans="2:9" s="26" customFormat="1" x14ac:dyDescent="0.3">
      <c r="I434" s="63"/>
    </row>
    <row r="435" spans="2:9" s="26" customFormat="1" x14ac:dyDescent="0.3">
      <c r="I435" s="63"/>
    </row>
    <row r="436" spans="2:9" s="26" customFormat="1" x14ac:dyDescent="0.3">
      <c r="I436" s="63"/>
    </row>
    <row r="437" spans="2:9" s="26" customFormat="1" x14ac:dyDescent="0.3">
      <c r="I437" s="63"/>
    </row>
    <row r="438" spans="2:9" s="26" customFormat="1" x14ac:dyDescent="0.3">
      <c r="I438" s="63"/>
    </row>
    <row r="439" spans="2:9" s="26" customFormat="1" x14ac:dyDescent="0.3">
      <c r="I439" s="63"/>
    </row>
    <row r="440" spans="2:9" s="26" customFormat="1" x14ac:dyDescent="0.3">
      <c r="I440" s="63"/>
    </row>
    <row r="441" spans="2:9" s="26" customFormat="1" x14ac:dyDescent="0.3">
      <c r="I441" s="63"/>
    </row>
    <row r="442" spans="2:9" x14ac:dyDescent="0.3">
      <c r="B442" s="26"/>
      <c r="C442" s="26"/>
      <c r="D442" s="26"/>
      <c r="E442" s="26"/>
      <c r="F442" s="26"/>
      <c r="G442" s="26"/>
      <c r="H442" s="26"/>
      <c r="I442" s="63"/>
    </row>
  </sheetData>
  <sheetProtection algorithmName="SHA-512" hashValue="ZvZSSWjmSZj0ZCVRQ2ZJe/KGNtg+5irCgH8dGHlZukfJ9/SRI9CAWnS501f9kqXIQa9dTbyuYZRo2USkkx223A==" saltValue="lLL2nAC84Qp9bn4PbQps6A==" spinCount="100000" sheet="1" objects="1" scenarios="1" formatCells="0" formatColumns="0" formatRows="0"/>
  <mergeCells count="11">
    <mergeCell ref="B2:H2"/>
    <mergeCell ref="B4:I4"/>
    <mergeCell ref="B16:I16"/>
    <mergeCell ref="B14:I14"/>
    <mergeCell ref="B88:I88"/>
    <mergeCell ref="B59:I59"/>
    <mergeCell ref="B18:I18"/>
    <mergeCell ref="B8:I8"/>
    <mergeCell ref="B9:I9"/>
    <mergeCell ref="B11:I11"/>
    <mergeCell ref="B10:I10"/>
  </mergeCells>
  <conditionalFormatting sqref="F37:F38">
    <cfRule type="containsText" dxfId="28" priority="3" operator="containsText" text="Introduce value">
      <formula>NOT(ISERROR(SEARCH("Introduce value",#REF!)))</formula>
    </cfRule>
  </conditionalFormatting>
  <conditionalFormatting sqref="F107:F108">
    <cfRule type="containsText" dxfId="27" priority="1" operator="containsText" text="Introduce value">
      <formula>NOT(ISERROR(SEARCH("Introduce value",#REF!)))</formula>
    </cfRule>
  </conditionalFormatting>
  <hyperlinks>
    <hyperlink ref="B8:I8" location="'PT2-med sector-rooms furnit obj'!Calculation_of_the_break_even_point_tonnage__regional_tonnage___ESD_RIVM_2001__p.19_20___Appendix_3" display="Calculation of the break-even point tonnage (regional tonnage) (ESD RIVM 2001, p.19-20 &amp; Appendix 3)" xr:uid="{00000000-0004-0000-0300-000000000000}"/>
    <hyperlink ref="B9:I9" location="'PT2-med sector-rooms furnit obj'!Emission_scenario_for_calculating_the_releases_of_disinfectants_used_for_sanitary_purposes_in_hospitals_based_on_the_annual_tonnage_applied__ESD_RIVM_2001__Table_3.5__p.19" display="Emission scenario for calculating the releases of disinfectants used for sanitary purposes in hospitals based on the annual tonnage applied (ESD RIVM 2001, Table 3.5, p.19)" xr:uid="{00000000-0004-0000-0300-000001000000}"/>
    <hyperlink ref="B10:I10" location="'PT2-med sector-rooms furnit obj'!Emission_scenario_for_calculating_the_release_of_disinfectants_used_for_sanitary_purposes_in_hospitals_based_on_the_amount_of_solution_of_disinfectant_used_on_a_day__ESD_RIVM_2001__Table_3.6__p.20" display="Emission scenario for calculating the release of disinfectants used for sanitary purposes in hospitals based on the amount of solution of disinfectant used on a day (ESD RIVM 2001, Table 3.6, p.20)" xr:uid="{00000000-0004-0000-0300-000002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X362"/>
  <sheetViews>
    <sheetView zoomScale="98" zoomScaleNormal="98" workbookViewId="0"/>
  </sheetViews>
  <sheetFormatPr defaultColWidth="8.76171875" defaultRowHeight="12.4" x14ac:dyDescent="0.3"/>
  <cols>
    <col min="1" max="1" width="1.64453125" style="26" customWidth="1"/>
    <col min="2" max="2" width="10.64453125" style="27" customWidth="1"/>
    <col min="3" max="4" width="15.64453125" style="27" customWidth="1"/>
    <col min="5" max="5" width="1.64453125" style="27" customWidth="1"/>
    <col min="6" max="7" width="20.64453125" style="27" customWidth="1"/>
    <col min="8" max="9" width="10.64453125" style="27" customWidth="1"/>
    <col min="10" max="10" width="55.64453125" style="64" customWidth="1"/>
    <col min="11" max="59" width="8.76171875" style="26"/>
    <col min="60" max="16384" width="8.76171875" style="27"/>
  </cols>
  <sheetData>
    <row r="1" spans="1:102" x14ac:dyDescent="0.3">
      <c r="A1" s="24"/>
      <c r="B1" s="24"/>
      <c r="C1" s="24"/>
      <c r="D1" s="24"/>
      <c r="E1" s="24"/>
      <c r="F1" s="24"/>
      <c r="G1" s="24"/>
      <c r="H1" s="24"/>
      <c r="I1" s="24"/>
      <c r="J1" s="25"/>
      <c r="K1" s="24"/>
    </row>
    <row r="2" spans="1:102" ht="46.5" customHeight="1" x14ac:dyDescent="0.3">
      <c r="A2" s="24"/>
      <c r="B2" s="349" t="s">
        <v>176</v>
      </c>
      <c r="C2" s="349"/>
      <c r="D2" s="349"/>
      <c r="E2" s="349"/>
      <c r="F2" s="349"/>
      <c r="G2" s="349"/>
      <c r="H2" s="349"/>
      <c r="I2" s="349"/>
      <c r="J2" s="25"/>
      <c r="K2" s="24"/>
    </row>
    <row r="3" spans="1:102" x14ac:dyDescent="0.3">
      <c r="A3" s="24"/>
      <c r="B3" s="24"/>
      <c r="C3" s="24"/>
      <c r="D3" s="24"/>
      <c r="E3" s="24"/>
      <c r="F3" s="24"/>
      <c r="G3" s="24"/>
      <c r="H3" s="24"/>
      <c r="I3" s="24"/>
      <c r="J3" s="25"/>
      <c r="K3" s="24"/>
    </row>
    <row r="4" spans="1:102" ht="40.5" customHeight="1" x14ac:dyDescent="0.3">
      <c r="A4" s="24"/>
      <c r="B4" s="370" t="s">
        <v>264</v>
      </c>
      <c r="C4" s="370"/>
      <c r="D4" s="370"/>
      <c r="E4" s="370"/>
      <c r="F4" s="370"/>
      <c r="G4" s="370"/>
      <c r="H4" s="370"/>
      <c r="I4" s="370"/>
      <c r="J4" s="370"/>
      <c r="K4" s="24"/>
      <c r="L4" s="24"/>
      <c r="M4" s="24"/>
      <c r="N4" s="24"/>
      <c r="BH4" s="26"/>
      <c r="BI4" s="26"/>
      <c r="BJ4" s="26"/>
    </row>
    <row r="5" spans="1:102" ht="15" thickBot="1" x14ac:dyDescent="0.35">
      <c r="A5" s="24"/>
      <c r="B5" s="28"/>
      <c r="C5" s="24"/>
      <c r="D5" s="24"/>
      <c r="E5" s="24"/>
      <c r="F5" s="24"/>
      <c r="G5" s="24"/>
      <c r="H5" s="24"/>
      <c r="I5" s="25"/>
      <c r="J5" s="24"/>
      <c r="K5" s="24"/>
      <c r="L5" s="24"/>
      <c r="M5" s="24"/>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row>
    <row r="6" spans="1:102" s="26" customFormat="1" ht="13.5" x14ac:dyDescent="0.3">
      <c r="A6" s="24"/>
      <c r="B6" s="88" t="s">
        <v>295</v>
      </c>
      <c r="C6" s="69"/>
      <c r="D6" s="69"/>
      <c r="E6" s="69"/>
      <c r="F6" s="69"/>
      <c r="G6" s="69"/>
      <c r="H6" s="69"/>
      <c r="I6" s="69"/>
      <c r="J6" s="70"/>
      <c r="K6" s="24"/>
      <c r="L6" s="92"/>
      <c r="M6" s="24"/>
      <c r="N6" s="24"/>
    </row>
    <row r="7" spans="1:102" s="35" customFormat="1" ht="3" customHeight="1" x14ac:dyDescent="0.3">
      <c r="A7" s="38"/>
      <c r="B7" s="93"/>
      <c r="C7" s="81"/>
      <c r="D7" s="81"/>
      <c r="E7" s="81"/>
      <c r="F7" s="81"/>
      <c r="G7" s="81"/>
      <c r="H7" s="81"/>
      <c r="I7" s="81"/>
      <c r="J7" s="94"/>
      <c r="K7" s="38"/>
      <c r="L7" s="38"/>
      <c r="M7" s="38"/>
      <c r="N7" s="38"/>
    </row>
    <row r="8" spans="1:102" s="26" customFormat="1" ht="35.1" customHeight="1" x14ac:dyDescent="0.3">
      <c r="A8" s="24"/>
      <c r="B8" s="361" t="s">
        <v>439</v>
      </c>
      <c r="C8" s="362"/>
      <c r="D8" s="362"/>
      <c r="E8" s="362"/>
      <c r="F8" s="362"/>
      <c r="G8" s="362"/>
      <c r="H8" s="362"/>
      <c r="I8" s="362"/>
      <c r="J8" s="363"/>
      <c r="K8" s="24"/>
      <c r="L8" s="24"/>
      <c r="M8" s="24"/>
      <c r="N8" s="24"/>
    </row>
    <row r="9" spans="1:102" s="26" customFormat="1" ht="35.1" customHeight="1" x14ac:dyDescent="0.3">
      <c r="A9" s="24"/>
      <c r="B9" s="361" t="s">
        <v>265</v>
      </c>
      <c r="C9" s="362"/>
      <c r="D9" s="362"/>
      <c r="E9" s="362"/>
      <c r="F9" s="362"/>
      <c r="G9" s="362"/>
      <c r="H9" s="362"/>
      <c r="I9" s="362"/>
      <c r="J9" s="363"/>
      <c r="K9" s="24"/>
      <c r="L9" s="24"/>
      <c r="M9" s="24"/>
      <c r="N9" s="24"/>
    </row>
    <row r="10" spans="1:102" s="26" customFormat="1" ht="3" customHeight="1" thickBot="1" x14ac:dyDescent="0.35">
      <c r="A10" s="24"/>
      <c r="B10" s="372"/>
      <c r="C10" s="373"/>
      <c r="D10" s="373"/>
      <c r="E10" s="373"/>
      <c r="F10" s="373"/>
      <c r="G10" s="373"/>
      <c r="H10" s="373"/>
      <c r="I10" s="373"/>
      <c r="J10" s="187"/>
      <c r="K10" s="24"/>
      <c r="L10" s="24"/>
      <c r="M10" s="24"/>
      <c r="N10" s="24"/>
    </row>
    <row r="11" spans="1:102" s="89" customFormat="1" x14ac:dyDescent="0.3">
      <c r="A11" s="38"/>
      <c r="B11" s="98"/>
      <c r="C11" s="98"/>
      <c r="D11" s="98"/>
      <c r="E11" s="98"/>
      <c r="F11" s="98"/>
      <c r="G11" s="98"/>
      <c r="H11" s="98"/>
      <c r="I11" s="98"/>
      <c r="J11" s="186"/>
      <c r="K11" s="38"/>
      <c r="L11" s="38"/>
      <c r="M11" s="38"/>
      <c r="N11" s="38"/>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row>
    <row r="12" spans="1:102" s="33" customFormat="1" ht="13.5" x14ac:dyDescent="0.3">
      <c r="A12" s="29"/>
      <c r="B12" s="30" t="s">
        <v>294</v>
      </c>
      <c r="C12" s="31"/>
      <c r="D12" s="31"/>
      <c r="E12" s="31"/>
      <c r="F12" s="31"/>
      <c r="G12" s="31"/>
      <c r="H12" s="31"/>
      <c r="I12" s="29"/>
      <c r="J12" s="29"/>
      <c r="K12" s="29"/>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row>
    <row r="13" spans="1:102" s="26" customFormat="1" ht="30" customHeight="1" x14ac:dyDescent="0.3">
      <c r="B13" s="367" t="s">
        <v>248</v>
      </c>
      <c r="C13" s="367"/>
      <c r="D13" s="367"/>
      <c r="E13" s="367"/>
      <c r="F13" s="367"/>
      <c r="G13" s="367"/>
      <c r="H13" s="367"/>
      <c r="I13" s="367"/>
      <c r="J13" s="367"/>
      <c r="K13" s="34"/>
    </row>
    <row r="14" spans="1:102" ht="14.65" x14ac:dyDescent="0.3">
      <c r="A14" s="24"/>
      <c r="B14" s="28"/>
      <c r="C14" s="24"/>
      <c r="D14" s="24"/>
      <c r="E14" s="24"/>
      <c r="F14" s="24"/>
      <c r="G14" s="24"/>
      <c r="H14" s="24"/>
      <c r="I14" s="24"/>
      <c r="J14" s="25"/>
      <c r="K14" s="24"/>
    </row>
    <row r="15" spans="1:102" ht="46.5" customHeight="1" x14ac:dyDescent="0.3">
      <c r="A15" s="24"/>
      <c r="B15" s="375" t="s">
        <v>439</v>
      </c>
      <c r="C15" s="360"/>
      <c r="D15" s="360"/>
      <c r="E15" s="360"/>
      <c r="F15" s="360"/>
      <c r="G15" s="360"/>
      <c r="H15" s="360"/>
      <c r="I15" s="360"/>
      <c r="J15" s="360"/>
      <c r="K15" s="24"/>
    </row>
    <row r="16" spans="1:102" x14ac:dyDescent="0.3">
      <c r="A16" s="24"/>
      <c r="B16" s="57"/>
      <c r="C16" s="24"/>
      <c r="D16" s="24"/>
      <c r="E16" s="24"/>
      <c r="F16" s="24"/>
      <c r="G16" s="24"/>
      <c r="H16" s="24"/>
      <c r="I16" s="24"/>
      <c r="J16" s="25"/>
      <c r="K16" s="24"/>
    </row>
    <row r="17" spans="1:11" x14ac:dyDescent="0.3">
      <c r="A17" s="24"/>
      <c r="B17" s="37" t="s">
        <v>17</v>
      </c>
      <c r="C17" s="24"/>
      <c r="D17" s="24"/>
      <c r="E17" s="24"/>
      <c r="F17" s="24"/>
      <c r="G17" s="24"/>
      <c r="H17" s="24"/>
      <c r="I17" s="24"/>
      <c r="J17" s="25"/>
      <c r="K17" s="24"/>
    </row>
    <row r="18" spans="1:11" x14ac:dyDescent="0.3">
      <c r="A18" s="24"/>
      <c r="B18" s="38" t="s">
        <v>282</v>
      </c>
      <c r="C18" s="24"/>
      <c r="D18" s="24"/>
      <c r="E18" s="24"/>
      <c r="F18" s="24"/>
      <c r="G18" s="24"/>
      <c r="H18" s="24"/>
      <c r="I18" s="24"/>
      <c r="J18" s="25"/>
      <c r="K18" s="24"/>
    </row>
    <row r="19" spans="1:11" ht="15.4" x14ac:dyDescent="0.3">
      <c r="A19" s="24"/>
      <c r="B19" s="29" t="s">
        <v>484</v>
      </c>
      <c r="C19" s="24"/>
      <c r="D19" s="24"/>
      <c r="E19" s="24"/>
      <c r="F19" s="24"/>
      <c r="G19" s="24"/>
      <c r="H19" s="24"/>
      <c r="I19" s="24"/>
      <c r="J19" s="25"/>
      <c r="K19" s="24"/>
    </row>
    <row r="20" spans="1:11" ht="15.4" x14ac:dyDescent="0.3">
      <c r="A20" s="24"/>
      <c r="B20" s="38" t="s">
        <v>503</v>
      </c>
      <c r="C20" s="24"/>
      <c r="D20" s="24"/>
      <c r="E20" s="24"/>
      <c r="F20" s="24"/>
      <c r="G20" s="24"/>
      <c r="H20" s="24"/>
      <c r="I20" s="24"/>
      <c r="J20" s="25"/>
      <c r="K20" s="24"/>
    </row>
    <row r="21" spans="1:11" ht="3" customHeight="1" x14ac:dyDescent="0.3">
      <c r="A21" s="24"/>
      <c r="B21" s="38"/>
      <c r="C21" s="24"/>
      <c r="D21" s="24"/>
      <c r="E21" s="24"/>
      <c r="F21" s="24"/>
      <c r="G21" s="24"/>
      <c r="H21" s="24"/>
      <c r="I21" s="24"/>
      <c r="J21" s="25"/>
      <c r="K21" s="24"/>
    </row>
    <row r="22" spans="1:11" ht="14.65" x14ac:dyDescent="0.3">
      <c r="A22" s="24"/>
      <c r="B22" s="39" t="s">
        <v>0</v>
      </c>
      <c r="C22" s="40"/>
      <c r="D22" s="40"/>
      <c r="E22" s="40"/>
      <c r="F22" s="40"/>
      <c r="G22" s="40"/>
      <c r="H22" s="40"/>
      <c r="I22" s="40"/>
      <c r="J22" s="41"/>
      <c r="K22" s="24"/>
    </row>
    <row r="23" spans="1:11" ht="3" customHeight="1" x14ac:dyDescent="0.3">
      <c r="A23" s="24"/>
      <c r="B23" s="42"/>
      <c r="C23" s="42"/>
      <c r="D23" s="42"/>
      <c r="E23" s="42"/>
      <c r="F23" s="42"/>
      <c r="G23" s="42"/>
      <c r="H23" s="42"/>
      <c r="I23" s="42"/>
      <c r="J23" s="43"/>
      <c r="K23" s="24"/>
    </row>
    <row r="24" spans="1:11" ht="13.9" x14ac:dyDescent="0.3">
      <c r="A24" s="24"/>
      <c r="B24" s="44" t="s">
        <v>5</v>
      </c>
      <c r="C24" s="44"/>
      <c r="D24" s="44"/>
      <c r="E24" s="44"/>
      <c r="F24" s="45" t="s">
        <v>7</v>
      </c>
      <c r="G24" s="46" t="s">
        <v>11</v>
      </c>
      <c r="H24" s="46" t="s">
        <v>6</v>
      </c>
      <c r="I24" s="46" t="s">
        <v>67</v>
      </c>
      <c r="J24" s="45" t="s">
        <v>238</v>
      </c>
      <c r="K24" s="24"/>
    </row>
    <row r="25" spans="1:11" ht="3" customHeight="1" thickBot="1" x14ac:dyDescent="0.35">
      <c r="A25" s="24"/>
      <c r="B25" s="42"/>
      <c r="C25" s="42"/>
      <c r="D25" s="44"/>
      <c r="E25" s="44"/>
      <c r="F25" s="42"/>
      <c r="G25" s="42"/>
      <c r="H25" s="42"/>
      <c r="I25" s="42"/>
      <c r="J25" s="43"/>
      <c r="K25" s="24"/>
    </row>
    <row r="26" spans="1:11" ht="16.5" thickTop="1" thickBot="1" x14ac:dyDescent="0.35">
      <c r="A26" s="24"/>
      <c r="B26" s="42" t="s">
        <v>49</v>
      </c>
      <c r="C26" s="42"/>
      <c r="D26" s="44"/>
      <c r="E26" s="44"/>
      <c r="F26" s="43"/>
      <c r="G26" s="118" t="s">
        <v>50</v>
      </c>
      <c r="H26" s="43"/>
      <c r="I26" s="47" t="s">
        <v>191</v>
      </c>
      <c r="J26" s="105" t="s">
        <v>551</v>
      </c>
      <c r="K26" s="24"/>
    </row>
    <row r="27" spans="1:11" ht="3" customHeight="1" thickTop="1" x14ac:dyDescent="0.3">
      <c r="A27" s="24"/>
      <c r="B27" s="42"/>
      <c r="C27" s="42"/>
      <c r="D27" s="44"/>
      <c r="E27" s="44"/>
      <c r="F27" s="43"/>
      <c r="G27" s="47"/>
      <c r="H27" s="47"/>
      <c r="I27" s="47"/>
      <c r="J27" s="43"/>
      <c r="K27" s="24"/>
    </row>
    <row r="28" spans="1:11" ht="15.4" x14ac:dyDescent="0.3">
      <c r="A28" s="24"/>
      <c r="B28" s="42" t="s">
        <v>283</v>
      </c>
      <c r="C28" s="42"/>
      <c r="D28" s="44"/>
      <c r="E28" s="44"/>
      <c r="F28" s="43" t="s">
        <v>53</v>
      </c>
      <c r="G28" s="49"/>
      <c r="H28" s="47" t="s">
        <v>313</v>
      </c>
      <c r="I28" s="65" t="str">
        <f>IF(G28=0.1, "D", "S")</f>
        <v>S</v>
      </c>
      <c r="J28" s="43"/>
      <c r="K28" s="24"/>
    </row>
    <row r="29" spans="1:11" ht="3" customHeight="1" x14ac:dyDescent="0.3">
      <c r="A29" s="24"/>
      <c r="B29" s="42"/>
      <c r="C29" s="42"/>
      <c r="D29" s="42"/>
      <c r="E29" s="42"/>
      <c r="F29" s="43"/>
      <c r="G29" s="47"/>
      <c r="H29" s="47"/>
      <c r="I29" s="47"/>
      <c r="J29" s="43"/>
      <c r="K29" s="24"/>
    </row>
    <row r="30" spans="1:11" ht="15.4" x14ac:dyDescent="0.3">
      <c r="A30" s="24"/>
      <c r="B30" s="42" t="s">
        <v>284</v>
      </c>
      <c r="C30" s="42"/>
      <c r="D30" s="42"/>
      <c r="E30" s="42"/>
      <c r="F30" s="43" t="s">
        <v>285</v>
      </c>
      <c r="G30" s="66" t="str">
        <f>INDEX('Pick-lists &amp; Defaults'!C22:C25,MATCH(G26,DisinfectionSystem,0))</f>
        <v>??</v>
      </c>
      <c r="H30" s="47" t="s">
        <v>305</v>
      </c>
      <c r="I30" s="110" t="s">
        <v>219</v>
      </c>
      <c r="J30" s="43"/>
      <c r="K30" s="24"/>
    </row>
    <row r="31" spans="1:11" ht="3" customHeight="1" x14ac:dyDescent="0.3">
      <c r="A31" s="24"/>
      <c r="B31" s="42"/>
      <c r="C31" s="42"/>
      <c r="D31" s="42"/>
      <c r="E31" s="42"/>
      <c r="F31" s="43"/>
      <c r="G31" s="47"/>
      <c r="H31" s="47"/>
      <c r="I31" s="47"/>
      <c r="J31" s="43"/>
      <c r="K31" s="24"/>
    </row>
    <row r="32" spans="1:11" x14ac:dyDescent="0.3">
      <c r="A32" s="24"/>
      <c r="B32" s="42"/>
      <c r="C32" s="42"/>
      <c r="D32" s="42"/>
      <c r="E32" s="42"/>
      <c r="F32" s="43"/>
      <c r="G32" s="47"/>
      <c r="H32" s="47"/>
      <c r="I32" s="110"/>
      <c r="J32" s="43"/>
      <c r="K32" s="24"/>
    </row>
    <row r="33" spans="1:11" ht="13.5" x14ac:dyDescent="0.3">
      <c r="A33" s="24"/>
      <c r="B33" s="119" t="s">
        <v>291</v>
      </c>
      <c r="C33" s="42"/>
      <c r="D33" s="42"/>
      <c r="E33" s="42"/>
      <c r="F33" s="43"/>
      <c r="G33" s="47"/>
      <c r="H33" s="47"/>
      <c r="I33" s="47"/>
      <c r="J33" s="43"/>
      <c r="K33" s="24"/>
    </row>
    <row r="34" spans="1:11" ht="3" customHeight="1" x14ac:dyDescent="0.3">
      <c r="A34" s="24"/>
      <c r="B34" s="42"/>
      <c r="C34" s="42"/>
      <c r="D34" s="44"/>
      <c r="E34" s="44"/>
      <c r="F34" s="43"/>
      <c r="G34" s="47"/>
      <c r="H34" s="47"/>
      <c r="I34" s="47"/>
      <c r="J34" s="43"/>
      <c r="K34" s="24"/>
    </row>
    <row r="35" spans="1:11" ht="15.4" x14ac:dyDescent="0.3">
      <c r="A35" s="24"/>
      <c r="B35" s="42" t="s">
        <v>73</v>
      </c>
      <c r="C35" s="42"/>
      <c r="D35" s="42"/>
      <c r="E35" s="42"/>
      <c r="F35" s="43" t="s">
        <v>54</v>
      </c>
      <c r="G35" s="47">
        <v>3</v>
      </c>
      <c r="H35" s="47" t="s">
        <v>8</v>
      </c>
      <c r="I35" s="65" t="str">
        <f>IF(G35=3, "D", "S")</f>
        <v>D</v>
      </c>
      <c r="J35" s="43"/>
      <c r="K35" s="24"/>
    </row>
    <row r="36" spans="1:11" x14ac:dyDescent="0.3">
      <c r="A36" s="24"/>
      <c r="B36" s="42"/>
      <c r="C36" s="42"/>
      <c r="D36" s="42"/>
      <c r="E36" s="42"/>
      <c r="F36" s="43"/>
      <c r="G36" s="47"/>
      <c r="H36" s="47"/>
      <c r="I36" s="47"/>
      <c r="J36" s="43"/>
      <c r="K36" s="24"/>
    </row>
    <row r="37" spans="1:11" ht="13.5" x14ac:dyDescent="0.3">
      <c r="A37" s="24"/>
      <c r="B37" s="119" t="s">
        <v>290</v>
      </c>
      <c r="C37" s="42"/>
      <c r="D37" s="42"/>
      <c r="E37" s="42"/>
      <c r="F37" s="43"/>
      <c r="G37" s="47"/>
      <c r="H37" s="47"/>
      <c r="I37" s="47"/>
      <c r="J37" s="43"/>
      <c r="K37" s="24"/>
    </row>
    <row r="38" spans="1:11" ht="3" customHeight="1" x14ac:dyDescent="0.3">
      <c r="A38" s="24"/>
      <c r="B38" s="42"/>
      <c r="C38" s="42"/>
      <c r="D38" s="42"/>
      <c r="E38" s="42"/>
      <c r="F38" s="43"/>
      <c r="G38" s="47"/>
      <c r="H38" s="47"/>
      <c r="I38" s="47"/>
      <c r="J38" s="43"/>
      <c r="K38" s="24"/>
    </row>
    <row r="39" spans="1:11" ht="15.4" x14ac:dyDescent="0.3">
      <c r="A39" s="24"/>
      <c r="B39" s="42" t="s">
        <v>47</v>
      </c>
      <c r="C39" s="42"/>
      <c r="D39" s="42"/>
      <c r="E39" s="42"/>
      <c r="F39" s="43" t="s">
        <v>55</v>
      </c>
      <c r="G39" s="47">
        <v>14</v>
      </c>
      <c r="H39" s="47" t="s">
        <v>56</v>
      </c>
      <c r="I39" s="65" t="str">
        <f>IF(G39=14, "D", "S")</f>
        <v>D</v>
      </c>
      <c r="J39" s="43"/>
      <c r="K39" s="24"/>
    </row>
    <row r="40" spans="1:11" ht="3" customHeight="1" x14ac:dyDescent="0.3">
      <c r="A40" s="24"/>
      <c r="B40" s="42"/>
      <c r="C40" s="42"/>
      <c r="D40" s="42"/>
      <c r="E40" s="42"/>
      <c r="F40" s="105"/>
      <c r="G40" s="47"/>
      <c r="H40" s="47"/>
      <c r="I40" s="47"/>
      <c r="J40" s="43"/>
      <c r="K40" s="24"/>
    </row>
    <row r="41" spans="1:11" ht="15.4" x14ac:dyDescent="0.3">
      <c r="A41" s="24"/>
      <c r="B41" s="42" t="s">
        <v>48</v>
      </c>
      <c r="C41" s="42"/>
      <c r="D41" s="42"/>
      <c r="E41" s="42"/>
      <c r="F41" s="42" t="s">
        <v>65</v>
      </c>
      <c r="G41" s="47">
        <v>1.4999999999999999E-2</v>
      </c>
      <c r="H41" s="47" t="s">
        <v>8</v>
      </c>
      <c r="I41" s="65" t="str">
        <f>IF(G41=0.015, "D", "S")</f>
        <v>D</v>
      </c>
      <c r="J41" s="43"/>
      <c r="K41" s="24"/>
    </row>
    <row r="42" spans="1:11" ht="3" customHeight="1" x14ac:dyDescent="0.3">
      <c r="A42" s="24"/>
      <c r="B42" s="42"/>
      <c r="C42" s="42"/>
      <c r="D42" s="42"/>
      <c r="E42" s="42"/>
      <c r="F42" s="42"/>
      <c r="G42" s="47"/>
      <c r="H42" s="47"/>
      <c r="I42" s="42"/>
      <c r="J42" s="43"/>
      <c r="K42" s="24"/>
    </row>
    <row r="43" spans="1:11" ht="15.4" x14ac:dyDescent="0.3">
      <c r="A43" s="24"/>
      <c r="B43" s="42" t="s">
        <v>57</v>
      </c>
      <c r="C43" s="42"/>
      <c r="D43" s="42"/>
      <c r="E43" s="42"/>
      <c r="F43" s="42" t="s">
        <v>66</v>
      </c>
      <c r="G43" s="47">
        <v>0</v>
      </c>
      <c r="H43" s="47" t="s">
        <v>58</v>
      </c>
      <c r="I43" s="65" t="str">
        <f>IF(G43=0, "D", "S")</f>
        <v>D</v>
      </c>
      <c r="J43" s="43"/>
      <c r="K43" s="24"/>
    </row>
    <row r="44" spans="1:11" x14ac:dyDescent="0.3">
      <c r="A44" s="24"/>
      <c r="B44" s="42"/>
      <c r="C44" s="42"/>
      <c r="D44" s="42"/>
      <c r="E44" s="42"/>
      <c r="F44" s="42"/>
      <c r="G44" s="47"/>
      <c r="H44" s="47"/>
      <c r="I44" s="47"/>
      <c r="J44" s="43"/>
      <c r="K44" s="24"/>
    </row>
    <row r="45" spans="1:11" ht="13.5" x14ac:dyDescent="0.3">
      <c r="A45" s="24"/>
      <c r="B45" s="119" t="s">
        <v>289</v>
      </c>
      <c r="C45" s="42"/>
      <c r="D45" s="42"/>
      <c r="E45" s="42"/>
      <c r="F45" s="43"/>
      <c r="G45" s="47"/>
      <c r="H45" s="47"/>
      <c r="I45" s="47"/>
      <c r="J45" s="43"/>
      <c r="K45" s="24"/>
    </row>
    <row r="46" spans="1:11" ht="3" customHeight="1" x14ac:dyDescent="0.3">
      <c r="A46" s="24"/>
      <c r="B46" s="42"/>
      <c r="C46" s="42"/>
      <c r="D46" s="42"/>
      <c r="E46" s="42"/>
      <c r="F46" s="43"/>
      <c r="G46" s="47"/>
      <c r="H46" s="47"/>
      <c r="I46" s="47"/>
      <c r="J46" s="43"/>
      <c r="K46" s="24"/>
    </row>
    <row r="47" spans="1:11" ht="13.9" x14ac:dyDescent="0.3">
      <c r="A47" s="24"/>
      <c r="B47" s="42" t="s">
        <v>286</v>
      </c>
      <c r="C47" s="42"/>
      <c r="D47" s="42"/>
      <c r="E47" s="42"/>
      <c r="F47" s="43" t="s">
        <v>287</v>
      </c>
      <c r="G47" s="47">
        <v>30</v>
      </c>
      <c r="H47" s="47" t="s">
        <v>58</v>
      </c>
      <c r="I47" s="47" t="s">
        <v>79</v>
      </c>
      <c r="J47" s="43"/>
      <c r="K47" s="24"/>
    </row>
    <row r="48" spans="1:11" ht="3" customHeight="1" x14ac:dyDescent="0.3">
      <c r="A48" s="24"/>
      <c r="B48" s="42"/>
      <c r="C48" s="42"/>
      <c r="D48" s="42"/>
      <c r="E48" s="42"/>
      <c r="F48" s="43"/>
      <c r="G48" s="47"/>
      <c r="H48" s="47"/>
      <c r="I48" s="110"/>
      <c r="J48" s="43"/>
      <c r="K48" s="24"/>
    </row>
    <row r="49" spans="1:12" x14ac:dyDescent="0.3">
      <c r="A49" s="24"/>
      <c r="B49" s="42" t="s">
        <v>288</v>
      </c>
      <c r="C49" s="42"/>
      <c r="D49" s="42"/>
      <c r="E49" s="42"/>
      <c r="F49" s="43" t="s">
        <v>206</v>
      </c>
      <c r="G49" s="47">
        <v>1</v>
      </c>
      <c r="H49" s="47" t="s">
        <v>8</v>
      </c>
      <c r="I49" s="110" t="s">
        <v>79</v>
      </c>
      <c r="J49" s="43"/>
      <c r="K49" s="24"/>
    </row>
    <row r="50" spans="1:12" x14ac:dyDescent="0.3">
      <c r="A50" s="24"/>
      <c r="B50" s="42"/>
      <c r="C50" s="42"/>
      <c r="D50" s="42"/>
      <c r="E50" s="42"/>
      <c r="F50" s="42"/>
      <c r="G50" s="42"/>
      <c r="H50" s="42"/>
      <c r="I50" s="42"/>
      <c r="J50" s="43"/>
      <c r="K50" s="24"/>
    </row>
    <row r="51" spans="1:12" ht="14.65" x14ac:dyDescent="0.3">
      <c r="A51" s="24"/>
      <c r="B51" s="39" t="s">
        <v>3</v>
      </c>
      <c r="C51" s="40"/>
      <c r="D51" s="40"/>
      <c r="E51" s="40"/>
      <c r="F51" s="40"/>
      <c r="G51" s="40"/>
      <c r="H51" s="40"/>
      <c r="I51" s="40"/>
      <c r="J51" s="41"/>
      <c r="K51" s="24"/>
    </row>
    <row r="52" spans="1:12" ht="3" customHeight="1" x14ac:dyDescent="0.3">
      <c r="A52" s="24"/>
      <c r="B52" s="42"/>
      <c r="C52" s="42"/>
      <c r="D52" s="42"/>
      <c r="E52" s="42"/>
      <c r="F52" s="42"/>
      <c r="G52" s="42"/>
      <c r="H52" s="42"/>
      <c r="I52" s="42"/>
      <c r="J52" s="43"/>
      <c r="K52" s="24"/>
    </row>
    <row r="53" spans="1:12" ht="13.9" x14ac:dyDescent="0.3">
      <c r="A53" s="24"/>
      <c r="B53" s="44" t="s">
        <v>5</v>
      </c>
      <c r="C53" s="44"/>
      <c r="D53" s="44"/>
      <c r="E53" s="44"/>
      <c r="F53" s="45" t="s">
        <v>7</v>
      </c>
      <c r="G53" s="46" t="s">
        <v>11</v>
      </c>
      <c r="H53" s="46" t="s">
        <v>6</v>
      </c>
      <c r="I53" s="46" t="s">
        <v>67</v>
      </c>
      <c r="J53" s="45" t="s">
        <v>238</v>
      </c>
      <c r="K53" s="24"/>
    </row>
    <row r="54" spans="1:12" ht="3" customHeight="1" x14ac:dyDescent="0.3">
      <c r="A54" s="24"/>
      <c r="B54" s="52"/>
      <c r="C54" s="52"/>
      <c r="D54" s="52"/>
      <c r="E54" s="52"/>
      <c r="F54" s="52"/>
      <c r="G54" s="52"/>
      <c r="H54" s="52"/>
      <c r="I54" s="52"/>
      <c r="J54" s="43"/>
      <c r="K54" s="24"/>
    </row>
    <row r="55" spans="1:12" s="26" customFormat="1" ht="14.25" customHeight="1" x14ac:dyDescent="0.3">
      <c r="A55" s="24"/>
      <c r="B55" s="42" t="s">
        <v>505</v>
      </c>
      <c r="C55" s="42"/>
      <c r="D55" s="42"/>
      <c r="E55" s="42"/>
      <c r="F55" s="105"/>
      <c r="G55" s="47"/>
      <c r="H55" s="47"/>
      <c r="I55" s="47"/>
      <c r="J55" s="43"/>
      <c r="K55" s="24"/>
    </row>
    <row r="56" spans="1:12" s="26" customFormat="1" ht="32.1" customHeight="1" x14ac:dyDescent="0.3">
      <c r="A56" s="24"/>
      <c r="B56" s="103"/>
      <c r="C56" s="103"/>
      <c r="D56" s="120" t="s">
        <v>45</v>
      </c>
      <c r="E56" s="42"/>
      <c r="F56" s="42" t="s">
        <v>98</v>
      </c>
      <c r="G56" s="67" t="str">
        <f>IF(AND(Cdisinf&gt;0,DisinfSystem="Replacement"),Nrep_max*Qmachine_bath*0.000001*Cdisinf*EXP(-kdegdisinf*Trepl)/(POWER((1+Fcarry_over),Trepl)),"??")</f>
        <v>??</v>
      </c>
      <c r="H56" s="47" t="s">
        <v>63</v>
      </c>
      <c r="I56" s="47" t="s">
        <v>12</v>
      </c>
      <c r="J56" s="195" t="s">
        <v>365</v>
      </c>
      <c r="K56" s="199"/>
      <c r="L56" s="48"/>
    </row>
    <row r="57" spans="1:12" s="26" customFormat="1" ht="32.1" customHeight="1" x14ac:dyDescent="0.3">
      <c r="A57" s="24"/>
      <c r="B57" s="105"/>
      <c r="C57" s="42"/>
      <c r="D57" s="122" t="s">
        <v>46</v>
      </c>
      <c r="E57" s="42"/>
      <c r="F57" s="42" t="s">
        <v>98</v>
      </c>
      <c r="G57" s="67" t="str">
        <f>IF(AND(Cdisinf&gt;0,DisinfSystem="Once-through"),Nrep_max*Qmachine_bath*0.000001*Cdisinf*EXP(-kdegdisinf*Trepl),"??")</f>
        <v>??</v>
      </c>
      <c r="H57" s="47" t="s">
        <v>63</v>
      </c>
      <c r="I57" s="47" t="s">
        <v>12</v>
      </c>
      <c r="J57" s="195" t="s">
        <v>366</v>
      </c>
      <c r="K57" s="199"/>
    </row>
    <row r="58" spans="1:12" s="26" customFormat="1" ht="17.25" customHeight="1" x14ac:dyDescent="0.3">
      <c r="A58" s="24"/>
      <c r="B58" s="105"/>
      <c r="C58" s="42"/>
      <c r="D58" s="122" t="s">
        <v>281</v>
      </c>
      <c r="E58" s="42"/>
      <c r="F58" s="42" t="s">
        <v>98</v>
      </c>
      <c r="G58" s="67" t="str">
        <f>IF(AND(Cdisinf&gt;0,DisinfSystem="Dipping"),Cdisinf*Qmachine_bath*Fwater*Nbath*0.000001,"??")</f>
        <v>??</v>
      </c>
      <c r="H58" s="47" t="s">
        <v>63</v>
      </c>
      <c r="I58" s="47" t="s">
        <v>12</v>
      </c>
      <c r="J58" s="123" t="s">
        <v>367</v>
      </c>
      <c r="K58" s="199"/>
    </row>
    <row r="59" spans="1:12" s="26" customFormat="1" x14ac:dyDescent="0.3">
      <c r="A59" s="24"/>
      <c r="B59" s="42"/>
      <c r="C59" s="42"/>
      <c r="D59" s="42"/>
      <c r="E59" s="42"/>
      <c r="F59" s="42"/>
      <c r="G59" s="42"/>
      <c r="H59" s="47"/>
      <c r="I59" s="47"/>
      <c r="J59" s="43"/>
      <c r="K59" s="24"/>
    </row>
    <row r="60" spans="1:12" s="26" customFormat="1" x14ac:dyDescent="0.3">
      <c r="A60" s="24"/>
      <c r="B60" s="56" t="s">
        <v>68</v>
      </c>
      <c r="C60" s="24"/>
      <c r="D60" s="24"/>
      <c r="E60" s="24"/>
      <c r="F60" s="24"/>
      <c r="G60" s="24"/>
      <c r="H60" s="24"/>
      <c r="I60" s="24"/>
      <c r="J60" s="25"/>
      <c r="K60" s="24"/>
    </row>
    <row r="61" spans="1:12" s="26" customFormat="1" x14ac:dyDescent="0.3">
      <c r="A61" s="24"/>
      <c r="B61" s="56" t="s">
        <v>69</v>
      </c>
      <c r="C61" s="24"/>
      <c r="D61" s="24"/>
      <c r="E61" s="24"/>
      <c r="F61" s="24"/>
      <c r="G61" s="24"/>
      <c r="H61" s="24"/>
      <c r="I61" s="24"/>
      <c r="J61" s="25"/>
      <c r="K61" s="24"/>
    </row>
    <row r="62" spans="1:12" s="26" customFormat="1" x14ac:dyDescent="0.3">
      <c r="A62" s="24"/>
      <c r="B62" s="56" t="s">
        <v>504</v>
      </c>
      <c r="C62" s="24"/>
      <c r="D62" s="24"/>
      <c r="E62" s="24"/>
      <c r="F62" s="24"/>
      <c r="G62" s="24"/>
      <c r="H62" s="24"/>
      <c r="I62" s="24"/>
      <c r="J62" s="25"/>
      <c r="K62" s="24"/>
    </row>
    <row r="63" spans="1:12" s="26" customFormat="1" x14ac:dyDescent="0.3">
      <c r="J63" s="63"/>
    </row>
    <row r="64" spans="1:12" s="26" customFormat="1" x14ac:dyDescent="0.3">
      <c r="A64" s="24"/>
      <c r="B64" s="24"/>
      <c r="C64" s="24"/>
      <c r="D64" s="24"/>
      <c r="E64" s="24"/>
      <c r="F64" s="24"/>
      <c r="G64" s="24"/>
      <c r="H64" s="24"/>
      <c r="I64" s="24"/>
      <c r="J64" s="25"/>
      <c r="K64" s="24"/>
    </row>
    <row r="65" spans="1:11" ht="40.5" customHeight="1" x14ac:dyDescent="0.3">
      <c r="A65" s="24"/>
      <c r="B65" s="360" t="s">
        <v>265</v>
      </c>
      <c r="C65" s="360"/>
      <c r="D65" s="360"/>
      <c r="E65" s="360"/>
      <c r="F65" s="360"/>
      <c r="G65" s="360"/>
      <c r="H65" s="360"/>
      <c r="I65" s="360"/>
      <c r="J65" s="360"/>
      <c r="K65" s="24"/>
    </row>
    <row r="66" spans="1:11" x14ac:dyDescent="0.3">
      <c r="A66" s="24"/>
      <c r="B66" s="24"/>
      <c r="C66" s="24"/>
      <c r="D66" s="24"/>
      <c r="E66" s="24"/>
      <c r="F66" s="24"/>
      <c r="G66" s="24"/>
      <c r="H66" s="24"/>
      <c r="I66" s="24"/>
      <c r="J66" s="25"/>
      <c r="K66" s="24"/>
    </row>
    <row r="67" spans="1:11" ht="14.65" x14ac:dyDescent="0.3">
      <c r="A67" s="24"/>
      <c r="B67" s="39" t="s">
        <v>0</v>
      </c>
      <c r="C67" s="40"/>
      <c r="D67" s="40"/>
      <c r="E67" s="40"/>
      <c r="F67" s="40"/>
      <c r="G67" s="40"/>
      <c r="H67" s="40"/>
      <c r="I67" s="40"/>
      <c r="J67" s="41"/>
      <c r="K67" s="24"/>
    </row>
    <row r="68" spans="1:11" ht="3" customHeight="1" x14ac:dyDescent="0.3">
      <c r="A68" s="24"/>
      <c r="B68" s="42"/>
      <c r="C68" s="42"/>
      <c r="D68" s="42"/>
      <c r="E68" s="42"/>
      <c r="F68" s="42"/>
      <c r="G68" s="42"/>
      <c r="H68" s="42"/>
      <c r="I68" s="42"/>
      <c r="J68" s="43"/>
      <c r="K68" s="24"/>
    </row>
    <row r="69" spans="1:11" ht="13.9" x14ac:dyDescent="0.3">
      <c r="A69" s="24"/>
      <c r="B69" s="44" t="s">
        <v>5</v>
      </c>
      <c r="C69" s="44"/>
      <c r="D69" s="44"/>
      <c r="E69" s="44"/>
      <c r="F69" s="45" t="s">
        <v>7</v>
      </c>
      <c r="G69" s="46" t="s">
        <v>11</v>
      </c>
      <c r="H69" s="46" t="s">
        <v>6</v>
      </c>
      <c r="I69" s="46" t="s">
        <v>67</v>
      </c>
      <c r="J69" s="45" t="s">
        <v>238</v>
      </c>
      <c r="K69" s="24"/>
    </row>
    <row r="70" spans="1:11" ht="3" customHeight="1" x14ac:dyDescent="0.3">
      <c r="A70" s="24"/>
      <c r="B70" s="42"/>
      <c r="C70" s="42"/>
      <c r="D70" s="44"/>
      <c r="E70" s="44"/>
      <c r="F70" s="42"/>
      <c r="G70" s="42"/>
      <c r="H70" s="42"/>
      <c r="I70" s="42"/>
      <c r="J70" s="43"/>
      <c r="K70" s="24"/>
    </row>
    <row r="71" spans="1:11" ht="15.4" x14ac:dyDescent="0.3">
      <c r="A71" s="24"/>
      <c r="B71" s="42" t="s">
        <v>74</v>
      </c>
      <c r="C71" s="42"/>
      <c r="D71" s="42"/>
      <c r="E71" s="42"/>
      <c r="F71" s="43" t="s">
        <v>75</v>
      </c>
      <c r="G71" s="47">
        <v>250</v>
      </c>
      <c r="H71" s="47" t="s">
        <v>76</v>
      </c>
      <c r="I71" s="65" t="str">
        <f>IF(G71=250, "D", "S")</f>
        <v>D</v>
      </c>
      <c r="J71" s="43"/>
      <c r="K71" s="24"/>
    </row>
    <row r="72" spans="1:11" ht="3" customHeight="1" x14ac:dyDescent="0.3">
      <c r="A72" s="24"/>
      <c r="B72" s="42"/>
      <c r="C72" s="42"/>
      <c r="D72" s="42"/>
      <c r="E72" s="42"/>
      <c r="F72" s="105"/>
      <c r="G72" s="47"/>
      <c r="H72" s="47"/>
      <c r="I72" s="47"/>
      <c r="J72" s="43"/>
      <c r="K72" s="24"/>
    </row>
    <row r="73" spans="1:11" ht="15.4" x14ac:dyDescent="0.3">
      <c r="A73" s="24"/>
      <c r="B73" s="124" t="s">
        <v>496</v>
      </c>
      <c r="C73" s="124"/>
      <c r="D73" s="42"/>
      <c r="E73" s="42"/>
      <c r="F73" s="42" t="s">
        <v>42</v>
      </c>
      <c r="G73" s="47">
        <v>100</v>
      </c>
      <c r="H73" s="51" t="s">
        <v>172</v>
      </c>
      <c r="I73" s="65" t="str">
        <f>IF(G73=100, "D", "S")</f>
        <v>D</v>
      </c>
      <c r="J73" s="43"/>
      <c r="K73" s="24"/>
    </row>
    <row r="74" spans="1:11" ht="3" customHeight="1" x14ac:dyDescent="0.3">
      <c r="A74" s="24"/>
      <c r="B74" s="42"/>
      <c r="C74" s="42"/>
      <c r="D74" s="42"/>
      <c r="E74" s="42"/>
      <c r="F74" s="42"/>
      <c r="G74" s="47"/>
      <c r="H74" s="47"/>
      <c r="I74" s="42"/>
      <c r="J74" s="43"/>
      <c r="K74" s="24"/>
    </row>
    <row r="75" spans="1:11" ht="15.4" x14ac:dyDescent="0.3">
      <c r="A75" s="24"/>
      <c r="B75" s="42" t="s">
        <v>57</v>
      </c>
      <c r="C75" s="42"/>
      <c r="D75" s="42"/>
      <c r="E75" s="42"/>
      <c r="F75" s="42" t="s">
        <v>66</v>
      </c>
      <c r="G75" s="47">
        <v>0</v>
      </c>
      <c r="H75" s="47" t="s">
        <v>58</v>
      </c>
      <c r="I75" s="65" t="str">
        <f>IF(G75=0, "D", "S")</f>
        <v>D</v>
      </c>
      <c r="J75" s="43"/>
      <c r="K75" s="24"/>
    </row>
    <row r="76" spans="1:11" x14ac:dyDescent="0.3">
      <c r="A76" s="24"/>
      <c r="B76" s="42"/>
      <c r="C76" s="42"/>
      <c r="D76" s="42"/>
      <c r="E76" s="42"/>
      <c r="F76" s="42"/>
      <c r="G76" s="42"/>
      <c r="H76" s="42"/>
      <c r="I76" s="42"/>
      <c r="J76" s="43"/>
      <c r="K76" s="24"/>
    </row>
    <row r="77" spans="1:11" ht="14.65" x14ac:dyDescent="0.3">
      <c r="A77" s="24"/>
      <c r="B77" s="39" t="s">
        <v>3</v>
      </c>
      <c r="C77" s="40"/>
      <c r="D77" s="40"/>
      <c r="E77" s="40"/>
      <c r="F77" s="40"/>
      <c r="G77" s="40"/>
      <c r="H77" s="40"/>
      <c r="I77" s="40"/>
      <c r="J77" s="41"/>
      <c r="K77" s="24"/>
    </row>
    <row r="78" spans="1:11" ht="3" customHeight="1" x14ac:dyDescent="0.3">
      <c r="A78" s="24"/>
      <c r="B78" s="42"/>
      <c r="C78" s="42"/>
      <c r="D78" s="42"/>
      <c r="E78" s="42"/>
      <c r="F78" s="42"/>
      <c r="G78" s="42"/>
      <c r="H78" s="42"/>
      <c r="I78" s="42"/>
      <c r="J78" s="43"/>
      <c r="K78" s="24"/>
    </row>
    <row r="79" spans="1:11" ht="13.9" x14ac:dyDescent="0.3">
      <c r="A79" s="24"/>
      <c r="B79" s="44" t="s">
        <v>5</v>
      </c>
      <c r="C79" s="44"/>
      <c r="D79" s="44"/>
      <c r="E79" s="44"/>
      <c r="F79" s="45" t="s">
        <v>7</v>
      </c>
      <c r="G79" s="46" t="s">
        <v>11</v>
      </c>
      <c r="H79" s="46" t="s">
        <v>6</v>
      </c>
      <c r="I79" s="46" t="s">
        <v>67</v>
      </c>
      <c r="J79" s="45" t="s">
        <v>238</v>
      </c>
      <c r="K79" s="24"/>
    </row>
    <row r="80" spans="1:11" ht="3" customHeight="1" x14ac:dyDescent="0.3">
      <c r="A80" s="24"/>
      <c r="B80" s="52"/>
      <c r="C80" s="52"/>
      <c r="D80" s="52"/>
      <c r="E80" s="52"/>
      <c r="F80" s="52"/>
      <c r="G80" s="52"/>
      <c r="H80" s="52"/>
      <c r="I80" s="52"/>
      <c r="J80" s="43"/>
      <c r="K80" s="24"/>
    </row>
    <row r="81" spans="1:11" ht="15.4" x14ac:dyDescent="0.3">
      <c r="A81" s="24"/>
      <c r="B81" s="109" t="s">
        <v>223</v>
      </c>
      <c r="C81" s="52"/>
      <c r="D81" s="52"/>
      <c r="E81" s="52"/>
      <c r="F81" s="109" t="s">
        <v>224</v>
      </c>
      <c r="G81" s="128">
        <f>INT(365/Temission3+0.5)</f>
        <v>4</v>
      </c>
      <c r="H81" s="47" t="s">
        <v>56</v>
      </c>
      <c r="I81" s="47" t="s">
        <v>12</v>
      </c>
      <c r="J81" s="125" t="s">
        <v>225</v>
      </c>
      <c r="K81" s="24"/>
    </row>
    <row r="82" spans="1:11" ht="3" customHeight="1" x14ac:dyDescent="0.3">
      <c r="A82" s="24"/>
      <c r="B82" s="52"/>
      <c r="C82" s="52"/>
      <c r="D82" s="52"/>
      <c r="E82" s="52"/>
      <c r="F82" s="52"/>
      <c r="G82" s="52"/>
      <c r="H82" s="52"/>
      <c r="I82" s="52"/>
      <c r="J82" s="43"/>
      <c r="K82" s="24"/>
    </row>
    <row r="83" spans="1:11" s="26" customFormat="1" ht="29.25" x14ac:dyDescent="0.3">
      <c r="A83" s="24"/>
      <c r="B83" s="364" t="s">
        <v>506</v>
      </c>
      <c r="C83" s="364"/>
      <c r="D83" s="364"/>
      <c r="E83" s="42"/>
      <c r="F83" s="124" t="s">
        <v>495</v>
      </c>
      <c r="G83" s="128">
        <f>+Qyeardisinf*EXP(kdeg_disinf*INT(365/Temission3+0.5))/Temission3</f>
        <v>2.5</v>
      </c>
      <c r="H83" s="47" t="s">
        <v>63</v>
      </c>
      <c r="I83" s="47" t="s">
        <v>12</v>
      </c>
      <c r="J83" s="126" t="s">
        <v>494</v>
      </c>
      <c r="K83" s="24"/>
    </row>
    <row r="84" spans="1:11" s="26" customFormat="1" ht="14.25" customHeight="1" x14ac:dyDescent="0.3">
      <c r="A84" s="24"/>
      <c r="B84" s="42"/>
      <c r="C84" s="42"/>
      <c r="D84" s="42"/>
      <c r="E84" s="42"/>
      <c r="F84" s="42"/>
      <c r="G84" s="47"/>
      <c r="H84" s="47"/>
      <c r="I84" s="47"/>
      <c r="J84" s="127"/>
      <c r="K84" s="24"/>
    </row>
    <row r="85" spans="1:11" s="26" customFormat="1" x14ac:dyDescent="0.3">
      <c r="A85" s="24"/>
      <c r="B85" s="56" t="s">
        <v>68</v>
      </c>
      <c r="C85" s="24"/>
      <c r="D85" s="24"/>
      <c r="E85" s="24"/>
      <c r="F85" s="24"/>
      <c r="G85" s="24"/>
      <c r="H85" s="24"/>
      <c r="I85" s="24"/>
      <c r="J85" s="25"/>
      <c r="K85" s="24"/>
    </row>
    <row r="86" spans="1:11" s="26" customFormat="1" x14ac:dyDescent="0.3">
      <c r="A86" s="24"/>
      <c r="B86" s="56"/>
      <c r="C86" s="24"/>
      <c r="D86" s="24"/>
      <c r="E86" s="24"/>
      <c r="F86" s="24"/>
      <c r="G86" s="24"/>
      <c r="H86" s="24"/>
      <c r="I86" s="24"/>
      <c r="J86" s="25"/>
      <c r="K86" s="24"/>
    </row>
    <row r="87" spans="1:11" s="26" customFormat="1" x14ac:dyDescent="0.3">
      <c r="A87" s="24"/>
      <c r="B87" s="24"/>
      <c r="C87" s="24"/>
      <c r="D87" s="24"/>
      <c r="E87" s="24"/>
      <c r="F87" s="24"/>
      <c r="G87" s="24"/>
      <c r="H87" s="24"/>
      <c r="I87" s="24"/>
      <c r="J87" s="25"/>
      <c r="K87" s="24"/>
    </row>
    <row r="88" spans="1:11" s="26" customFormat="1" x14ac:dyDescent="0.3">
      <c r="J88" s="63"/>
    </row>
    <row r="89" spans="1:11" s="26" customFormat="1" x14ac:dyDescent="0.3">
      <c r="J89" s="63"/>
    </row>
    <row r="90" spans="1:11" s="26" customFormat="1" x14ac:dyDescent="0.3">
      <c r="J90" s="63"/>
    </row>
    <row r="91" spans="1:11" s="26" customFormat="1" x14ac:dyDescent="0.3">
      <c r="J91" s="63"/>
    </row>
    <row r="92" spans="1:11" s="26" customFormat="1" x14ac:dyDescent="0.3">
      <c r="J92" s="63"/>
    </row>
    <row r="93" spans="1:11" s="26" customFormat="1" x14ac:dyDescent="0.3">
      <c r="J93" s="63"/>
    </row>
    <row r="94" spans="1:11" s="26" customFormat="1" x14ac:dyDescent="0.3">
      <c r="J94" s="63"/>
    </row>
    <row r="95" spans="1:11" s="26" customFormat="1" x14ac:dyDescent="0.3">
      <c r="J95" s="63"/>
    </row>
    <row r="96" spans="1:11" s="26" customFormat="1" x14ac:dyDescent="0.3">
      <c r="J96" s="63"/>
    </row>
    <row r="97" spans="10:10" s="26" customFormat="1" x14ac:dyDescent="0.3">
      <c r="J97" s="63"/>
    </row>
    <row r="98" spans="10:10" s="26" customFormat="1" x14ac:dyDescent="0.3">
      <c r="J98" s="63"/>
    </row>
    <row r="99" spans="10:10" s="26" customFormat="1" x14ac:dyDescent="0.3">
      <c r="J99" s="63"/>
    </row>
    <row r="100" spans="10:10" s="26" customFormat="1" x14ac:dyDescent="0.3">
      <c r="J100" s="63"/>
    </row>
    <row r="101" spans="10:10" s="26" customFormat="1" x14ac:dyDescent="0.3">
      <c r="J101" s="63"/>
    </row>
    <row r="102" spans="10:10" s="26" customFormat="1" x14ac:dyDescent="0.3">
      <c r="J102" s="63"/>
    </row>
    <row r="103" spans="10:10" s="26" customFormat="1" x14ac:dyDescent="0.3">
      <c r="J103" s="63"/>
    </row>
    <row r="104" spans="10:10" s="26" customFormat="1" x14ac:dyDescent="0.3">
      <c r="J104" s="63"/>
    </row>
    <row r="105" spans="10:10" s="26" customFormat="1" x14ac:dyDescent="0.3">
      <c r="J105" s="63"/>
    </row>
    <row r="106" spans="10:10" s="26" customFormat="1" x14ac:dyDescent="0.3">
      <c r="J106" s="63"/>
    </row>
    <row r="107" spans="10:10" s="26" customFormat="1" x14ac:dyDescent="0.3">
      <c r="J107" s="63"/>
    </row>
    <row r="108" spans="10:10" s="26" customFormat="1" x14ac:dyDescent="0.3">
      <c r="J108" s="63"/>
    </row>
    <row r="109" spans="10:10" s="26" customFormat="1" x14ac:dyDescent="0.3">
      <c r="J109" s="63"/>
    </row>
    <row r="110" spans="10:10" s="26" customFormat="1" x14ac:dyDescent="0.3">
      <c r="J110" s="63"/>
    </row>
    <row r="111" spans="10:10" s="26" customFormat="1" x14ac:dyDescent="0.3">
      <c r="J111" s="63"/>
    </row>
    <row r="112" spans="10:10" s="26" customFormat="1" x14ac:dyDescent="0.3">
      <c r="J112" s="63"/>
    </row>
    <row r="113" spans="10:10" s="26" customFormat="1" x14ac:dyDescent="0.3">
      <c r="J113" s="63"/>
    </row>
    <row r="114" spans="10:10" s="26" customFormat="1" x14ac:dyDescent="0.3">
      <c r="J114" s="63"/>
    </row>
    <row r="115" spans="10:10" s="26" customFormat="1" x14ac:dyDescent="0.3">
      <c r="J115" s="63"/>
    </row>
    <row r="116" spans="10:10" s="26" customFormat="1" x14ac:dyDescent="0.3">
      <c r="J116" s="63"/>
    </row>
    <row r="117" spans="10:10" s="26" customFormat="1" x14ac:dyDescent="0.3">
      <c r="J117" s="63"/>
    </row>
    <row r="118" spans="10:10" s="26" customFormat="1" x14ac:dyDescent="0.3">
      <c r="J118" s="63"/>
    </row>
    <row r="119" spans="10:10" s="26" customFormat="1" x14ac:dyDescent="0.3">
      <c r="J119" s="63"/>
    </row>
    <row r="120" spans="10:10" s="26" customFormat="1" x14ac:dyDescent="0.3">
      <c r="J120" s="63"/>
    </row>
    <row r="121" spans="10:10" s="26" customFormat="1" x14ac:dyDescent="0.3">
      <c r="J121" s="63"/>
    </row>
    <row r="122" spans="10:10" s="26" customFormat="1" x14ac:dyDescent="0.3">
      <c r="J122" s="63"/>
    </row>
    <row r="123" spans="10:10" s="26" customFormat="1" x14ac:dyDescent="0.3">
      <c r="J123" s="63"/>
    </row>
    <row r="124" spans="10:10" s="26" customFormat="1" x14ac:dyDescent="0.3">
      <c r="J124" s="63"/>
    </row>
    <row r="125" spans="10:10" s="26" customFormat="1" x14ac:dyDescent="0.3">
      <c r="J125" s="63"/>
    </row>
    <row r="126" spans="10:10" s="26" customFormat="1" x14ac:dyDescent="0.3">
      <c r="J126" s="63"/>
    </row>
    <row r="127" spans="10:10" s="26" customFormat="1" x14ac:dyDescent="0.3">
      <c r="J127" s="63"/>
    </row>
    <row r="128" spans="10:10" s="26" customFormat="1" x14ac:dyDescent="0.3">
      <c r="J128" s="63"/>
    </row>
    <row r="129" spans="10:10" s="26" customFormat="1" x14ac:dyDescent="0.3">
      <c r="J129" s="63"/>
    </row>
    <row r="130" spans="10:10" s="26" customFormat="1" x14ac:dyDescent="0.3">
      <c r="J130" s="63"/>
    </row>
    <row r="131" spans="10:10" s="26" customFormat="1" x14ac:dyDescent="0.3">
      <c r="J131" s="63"/>
    </row>
    <row r="132" spans="10:10" s="26" customFormat="1" x14ac:dyDescent="0.3">
      <c r="J132" s="63"/>
    </row>
    <row r="133" spans="10:10" s="26" customFormat="1" x14ac:dyDescent="0.3">
      <c r="J133" s="63"/>
    </row>
    <row r="134" spans="10:10" s="26" customFormat="1" x14ac:dyDescent="0.3">
      <c r="J134" s="63"/>
    </row>
    <row r="135" spans="10:10" s="26" customFormat="1" x14ac:dyDescent="0.3">
      <c r="J135" s="63"/>
    </row>
    <row r="136" spans="10:10" s="26" customFormat="1" x14ac:dyDescent="0.3">
      <c r="J136" s="63"/>
    </row>
    <row r="137" spans="10:10" s="26" customFormat="1" x14ac:dyDescent="0.3">
      <c r="J137" s="63"/>
    </row>
    <row r="138" spans="10:10" s="26" customFormat="1" x14ac:dyDescent="0.3">
      <c r="J138" s="63"/>
    </row>
    <row r="139" spans="10:10" s="26" customFormat="1" x14ac:dyDescent="0.3">
      <c r="J139" s="63"/>
    </row>
    <row r="140" spans="10:10" s="26" customFormat="1" x14ac:dyDescent="0.3">
      <c r="J140" s="63"/>
    </row>
    <row r="141" spans="10:10" s="26" customFormat="1" x14ac:dyDescent="0.3">
      <c r="J141" s="63"/>
    </row>
    <row r="142" spans="10:10" s="26" customFormat="1" x14ac:dyDescent="0.3">
      <c r="J142" s="63"/>
    </row>
    <row r="143" spans="10:10" s="26" customFormat="1" x14ac:dyDescent="0.3">
      <c r="J143" s="63"/>
    </row>
    <row r="144" spans="10:10" s="26" customFormat="1" x14ac:dyDescent="0.3">
      <c r="J144" s="63"/>
    </row>
    <row r="145" spans="10:10" s="26" customFormat="1" x14ac:dyDescent="0.3">
      <c r="J145" s="63"/>
    </row>
    <row r="146" spans="10:10" s="26" customFormat="1" x14ac:dyDescent="0.3">
      <c r="J146" s="63"/>
    </row>
    <row r="147" spans="10:10" s="26" customFormat="1" x14ac:dyDescent="0.3">
      <c r="J147" s="63"/>
    </row>
    <row r="148" spans="10:10" s="26" customFormat="1" x14ac:dyDescent="0.3">
      <c r="J148" s="63"/>
    </row>
    <row r="149" spans="10:10" s="26" customFormat="1" x14ac:dyDescent="0.3">
      <c r="J149" s="63"/>
    </row>
    <row r="150" spans="10:10" s="26" customFormat="1" x14ac:dyDescent="0.3">
      <c r="J150" s="63"/>
    </row>
    <row r="151" spans="10:10" s="26" customFormat="1" x14ac:dyDescent="0.3">
      <c r="J151" s="63"/>
    </row>
    <row r="152" spans="10:10" s="26" customFormat="1" x14ac:dyDescent="0.3">
      <c r="J152" s="63"/>
    </row>
    <row r="153" spans="10:10" s="26" customFormat="1" x14ac:dyDescent="0.3">
      <c r="J153" s="63"/>
    </row>
    <row r="154" spans="10:10" s="26" customFormat="1" x14ac:dyDescent="0.3">
      <c r="J154" s="63"/>
    </row>
    <row r="155" spans="10:10" s="26" customFormat="1" x14ac:dyDescent="0.3">
      <c r="J155" s="63"/>
    </row>
    <row r="156" spans="10:10" s="26" customFormat="1" x14ac:dyDescent="0.3">
      <c r="J156" s="63"/>
    </row>
    <row r="157" spans="10:10" s="26" customFormat="1" x14ac:dyDescent="0.3">
      <c r="J157" s="63"/>
    </row>
    <row r="158" spans="10:10" s="26" customFormat="1" x14ac:dyDescent="0.3">
      <c r="J158" s="63"/>
    </row>
    <row r="159" spans="10:10" s="26" customFormat="1" x14ac:dyDescent="0.3">
      <c r="J159" s="63"/>
    </row>
    <row r="160" spans="10:10" s="26" customFormat="1" x14ac:dyDescent="0.3">
      <c r="J160" s="63"/>
    </row>
    <row r="161" spans="10:10" s="26" customFormat="1" x14ac:dyDescent="0.3">
      <c r="J161" s="63"/>
    </row>
    <row r="162" spans="10:10" s="26" customFormat="1" x14ac:dyDescent="0.3">
      <c r="J162" s="63"/>
    </row>
    <row r="163" spans="10:10" s="26" customFormat="1" x14ac:dyDescent="0.3">
      <c r="J163" s="63"/>
    </row>
    <row r="164" spans="10:10" s="26" customFormat="1" x14ac:dyDescent="0.3">
      <c r="J164" s="63"/>
    </row>
    <row r="165" spans="10:10" s="26" customFormat="1" x14ac:dyDescent="0.3">
      <c r="J165" s="63"/>
    </row>
    <row r="166" spans="10:10" s="26" customFormat="1" x14ac:dyDescent="0.3">
      <c r="J166" s="63"/>
    </row>
    <row r="167" spans="10:10" s="26" customFormat="1" x14ac:dyDescent="0.3">
      <c r="J167" s="63"/>
    </row>
    <row r="168" spans="10:10" s="26" customFormat="1" x14ac:dyDescent="0.3">
      <c r="J168" s="63"/>
    </row>
    <row r="169" spans="10:10" s="26" customFormat="1" x14ac:dyDescent="0.3">
      <c r="J169" s="63"/>
    </row>
    <row r="170" spans="10:10" s="26" customFormat="1" x14ac:dyDescent="0.3">
      <c r="J170" s="63"/>
    </row>
    <row r="171" spans="10:10" s="26" customFormat="1" x14ac:dyDescent="0.3">
      <c r="J171" s="63"/>
    </row>
    <row r="172" spans="10:10" s="26" customFormat="1" x14ac:dyDescent="0.3">
      <c r="J172" s="63"/>
    </row>
    <row r="173" spans="10:10" s="26" customFormat="1" x14ac:dyDescent="0.3">
      <c r="J173" s="63"/>
    </row>
    <row r="174" spans="10:10" s="26" customFormat="1" x14ac:dyDescent="0.3">
      <c r="J174" s="63"/>
    </row>
    <row r="175" spans="10:10" s="26" customFormat="1" x14ac:dyDescent="0.3">
      <c r="J175" s="63"/>
    </row>
    <row r="176" spans="10:10" s="26" customFormat="1" x14ac:dyDescent="0.3">
      <c r="J176" s="63"/>
    </row>
    <row r="177" spans="10:10" s="26" customFormat="1" x14ac:dyDescent="0.3">
      <c r="J177" s="63"/>
    </row>
    <row r="178" spans="10:10" s="26" customFormat="1" x14ac:dyDescent="0.3">
      <c r="J178" s="63"/>
    </row>
    <row r="179" spans="10:10" s="26" customFormat="1" x14ac:dyDescent="0.3">
      <c r="J179" s="63"/>
    </row>
    <row r="180" spans="10:10" s="26" customFormat="1" x14ac:dyDescent="0.3">
      <c r="J180" s="63"/>
    </row>
    <row r="181" spans="10:10" s="26" customFormat="1" x14ac:dyDescent="0.3">
      <c r="J181" s="63"/>
    </row>
    <row r="182" spans="10:10" s="26" customFormat="1" x14ac:dyDescent="0.3">
      <c r="J182" s="63"/>
    </row>
    <row r="183" spans="10:10" s="26" customFormat="1" x14ac:dyDescent="0.3">
      <c r="J183" s="63"/>
    </row>
    <row r="184" spans="10:10" s="26" customFormat="1" x14ac:dyDescent="0.3">
      <c r="J184" s="63"/>
    </row>
    <row r="185" spans="10:10" s="26" customFormat="1" x14ac:dyDescent="0.3">
      <c r="J185" s="63"/>
    </row>
    <row r="186" spans="10:10" s="26" customFormat="1" x14ac:dyDescent="0.3">
      <c r="J186" s="63"/>
    </row>
    <row r="187" spans="10:10" s="26" customFormat="1" x14ac:dyDescent="0.3">
      <c r="J187" s="63"/>
    </row>
    <row r="188" spans="10:10" s="26" customFormat="1" x14ac:dyDescent="0.3">
      <c r="J188" s="63"/>
    </row>
    <row r="189" spans="10:10" s="26" customFormat="1" x14ac:dyDescent="0.3">
      <c r="J189" s="63"/>
    </row>
    <row r="190" spans="10:10" s="26" customFormat="1" x14ac:dyDescent="0.3">
      <c r="J190" s="63"/>
    </row>
    <row r="191" spans="10:10" s="26" customFormat="1" x14ac:dyDescent="0.3">
      <c r="J191" s="63"/>
    </row>
    <row r="192" spans="10:10" s="26" customFormat="1" x14ac:dyDescent="0.3">
      <c r="J192" s="63"/>
    </row>
    <row r="193" spans="10:10" s="26" customFormat="1" x14ac:dyDescent="0.3">
      <c r="J193" s="63"/>
    </row>
    <row r="194" spans="10:10" s="26" customFormat="1" x14ac:dyDescent="0.3">
      <c r="J194" s="63"/>
    </row>
    <row r="195" spans="10:10" s="26" customFormat="1" x14ac:dyDescent="0.3">
      <c r="J195" s="63"/>
    </row>
    <row r="196" spans="10:10" s="26" customFormat="1" x14ac:dyDescent="0.3">
      <c r="J196" s="63"/>
    </row>
    <row r="197" spans="10:10" s="26" customFormat="1" x14ac:dyDescent="0.3">
      <c r="J197" s="63"/>
    </row>
    <row r="198" spans="10:10" s="26" customFormat="1" x14ac:dyDescent="0.3">
      <c r="J198" s="63"/>
    </row>
    <row r="199" spans="10:10" s="26" customFormat="1" x14ac:dyDescent="0.3">
      <c r="J199" s="63"/>
    </row>
    <row r="200" spans="10:10" s="26" customFormat="1" x14ac:dyDescent="0.3">
      <c r="J200" s="63"/>
    </row>
    <row r="201" spans="10:10" s="26" customFormat="1" x14ac:dyDescent="0.3">
      <c r="J201" s="63"/>
    </row>
    <row r="202" spans="10:10" s="26" customFormat="1" x14ac:dyDescent="0.3">
      <c r="J202" s="63"/>
    </row>
    <row r="203" spans="10:10" s="26" customFormat="1" x14ac:dyDescent="0.3">
      <c r="J203" s="63"/>
    </row>
    <row r="204" spans="10:10" s="26" customFormat="1" x14ac:dyDescent="0.3">
      <c r="J204" s="63"/>
    </row>
    <row r="205" spans="10:10" s="26" customFormat="1" x14ac:dyDescent="0.3">
      <c r="J205" s="63"/>
    </row>
    <row r="206" spans="10:10" s="26" customFormat="1" x14ac:dyDescent="0.3">
      <c r="J206" s="63"/>
    </row>
    <row r="207" spans="10:10" s="26" customFormat="1" x14ac:dyDescent="0.3">
      <c r="J207" s="63"/>
    </row>
    <row r="208" spans="10:10" s="26" customFormat="1" x14ac:dyDescent="0.3">
      <c r="J208" s="63"/>
    </row>
    <row r="209" spans="10:10" s="26" customFormat="1" x14ac:dyDescent="0.3">
      <c r="J209" s="63"/>
    </row>
    <row r="210" spans="10:10" s="26" customFormat="1" x14ac:dyDescent="0.3">
      <c r="J210" s="63"/>
    </row>
    <row r="211" spans="10:10" s="26" customFormat="1" x14ac:dyDescent="0.3">
      <c r="J211" s="63"/>
    </row>
    <row r="212" spans="10:10" s="26" customFormat="1" x14ac:dyDescent="0.3">
      <c r="J212" s="63"/>
    </row>
    <row r="213" spans="10:10" s="26" customFormat="1" x14ac:dyDescent="0.3">
      <c r="J213" s="63"/>
    </row>
    <row r="214" spans="10:10" s="26" customFormat="1" x14ac:dyDescent="0.3">
      <c r="J214" s="63"/>
    </row>
    <row r="215" spans="10:10" s="26" customFormat="1" x14ac:dyDescent="0.3">
      <c r="J215" s="63"/>
    </row>
    <row r="216" spans="10:10" s="26" customFormat="1" x14ac:dyDescent="0.3">
      <c r="J216" s="63"/>
    </row>
    <row r="217" spans="10:10" s="26" customFormat="1" x14ac:dyDescent="0.3">
      <c r="J217" s="63"/>
    </row>
    <row r="218" spans="10:10" s="26" customFormat="1" x14ac:dyDescent="0.3">
      <c r="J218" s="63"/>
    </row>
    <row r="219" spans="10:10" s="26" customFormat="1" x14ac:dyDescent="0.3">
      <c r="J219" s="63"/>
    </row>
    <row r="220" spans="10:10" s="26" customFormat="1" x14ac:dyDescent="0.3">
      <c r="J220" s="63"/>
    </row>
    <row r="221" spans="10:10" s="26" customFormat="1" x14ac:dyDescent="0.3">
      <c r="J221" s="63"/>
    </row>
    <row r="222" spans="10:10" s="26" customFormat="1" x14ac:dyDescent="0.3">
      <c r="J222" s="63"/>
    </row>
    <row r="223" spans="10:10" s="26" customFormat="1" x14ac:dyDescent="0.3">
      <c r="J223" s="63"/>
    </row>
    <row r="224" spans="10:10" s="26" customFormat="1" x14ac:dyDescent="0.3">
      <c r="J224" s="63"/>
    </row>
    <row r="225" spans="10:10" s="26" customFormat="1" x14ac:dyDescent="0.3">
      <c r="J225" s="63"/>
    </row>
    <row r="226" spans="10:10" s="26" customFormat="1" x14ac:dyDescent="0.3">
      <c r="J226" s="63"/>
    </row>
    <row r="227" spans="10:10" s="26" customFormat="1" x14ac:dyDescent="0.3">
      <c r="J227" s="63"/>
    </row>
    <row r="228" spans="10:10" s="26" customFormat="1" x14ac:dyDescent="0.3">
      <c r="J228" s="63"/>
    </row>
    <row r="229" spans="10:10" s="26" customFormat="1" x14ac:dyDescent="0.3">
      <c r="J229" s="63"/>
    </row>
    <row r="230" spans="10:10" s="26" customFormat="1" x14ac:dyDescent="0.3">
      <c r="J230" s="63"/>
    </row>
    <row r="231" spans="10:10" s="26" customFormat="1" x14ac:dyDescent="0.3">
      <c r="J231" s="63"/>
    </row>
    <row r="232" spans="10:10" s="26" customFormat="1" x14ac:dyDescent="0.3">
      <c r="J232" s="63"/>
    </row>
    <row r="233" spans="10:10" s="26" customFormat="1" x14ac:dyDescent="0.3">
      <c r="J233" s="63"/>
    </row>
    <row r="234" spans="10:10" s="26" customFormat="1" x14ac:dyDescent="0.3">
      <c r="J234" s="63"/>
    </row>
    <row r="235" spans="10:10" s="26" customFormat="1" x14ac:dyDescent="0.3">
      <c r="J235" s="63"/>
    </row>
    <row r="236" spans="10:10" s="26" customFormat="1" x14ac:dyDescent="0.3">
      <c r="J236" s="63"/>
    </row>
    <row r="237" spans="10:10" s="26" customFormat="1" x14ac:dyDescent="0.3">
      <c r="J237" s="63"/>
    </row>
    <row r="238" spans="10:10" s="26" customFormat="1" x14ac:dyDescent="0.3">
      <c r="J238" s="63"/>
    </row>
    <row r="239" spans="10:10" s="26" customFormat="1" x14ac:dyDescent="0.3">
      <c r="J239" s="63"/>
    </row>
    <row r="240" spans="10:10" s="26" customFormat="1" x14ac:dyDescent="0.3">
      <c r="J240" s="63"/>
    </row>
    <row r="241" spans="10:10" s="26" customFormat="1" x14ac:dyDescent="0.3">
      <c r="J241" s="63"/>
    </row>
    <row r="242" spans="10:10" s="26" customFormat="1" x14ac:dyDescent="0.3">
      <c r="J242" s="63"/>
    </row>
    <row r="243" spans="10:10" s="26" customFormat="1" x14ac:dyDescent="0.3">
      <c r="J243" s="63"/>
    </row>
    <row r="244" spans="10:10" s="26" customFormat="1" x14ac:dyDescent="0.3">
      <c r="J244" s="63"/>
    </row>
    <row r="245" spans="10:10" s="26" customFormat="1" x14ac:dyDescent="0.3">
      <c r="J245" s="63"/>
    </row>
    <row r="246" spans="10:10" s="26" customFormat="1" x14ac:dyDescent="0.3">
      <c r="J246" s="63"/>
    </row>
    <row r="247" spans="10:10" s="26" customFormat="1" x14ac:dyDescent="0.3">
      <c r="J247" s="63"/>
    </row>
    <row r="248" spans="10:10" s="26" customFormat="1" x14ac:dyDescent="0.3">
      <c r="J248" s="63"/>
    </row>
    <row r="249" spans="10:10" s="26" customFormat="1" x14ac:dyDescent="0.3">
      <c r="J249" s="63"/>
    </row>
    <row r="250" spans="10:10" s="26" customFormat="1" x14ac:dyDescent="0.3">
      <c r="J250" s="63"/>
    </row>
    <row r="251" spans="10:10" s="26" customFormat="1" x14ac:dyDescent="0.3">
      <c r="J251" s="63"/>
    </row>
    <row r="252" spans="10:10" s="26" customFormat="1" x14ac:dyDescent="0.3">
      <c r="J252" s="63"/>
    </row>
    <row r="253" spans="10:10" s="26" customFormat="1" x14ac:dyDescent="0.3">
      <c r="J253" s="63"/>
    </row>
    <row r="254" spans="10:10" s="26" customFormat="1" x14ac:dyDescent="0.3">
      <c r="J254" s="63"/>
    </row>
    <row r="255" spans="10:10" s="26" customFormat="1" x14ac:dyDescent="0.3">
      <c r="J255" s="63"/>
    </row>
    <row r="256" spans="10:10" s="26" customFormat="1" x14ac:dyDescent="0.3">
      <c r="J256" s="63"/>
    </row>
    <row r="257" spans="10:10" s="26" customFormat="1" x14ac:dyDescent="0.3">
      <c r="J257" s="63"/>
    </row>
    <row r="258" spans="10:10" s="26" customFormat="1" x14ac:dyDescent="0.3">
      <c r="J258" s="63"/>
    </row>
    <row r="259" spans="10:10" s="26" customFormat="1" x14ac:dyDescent="0.3">
      <c r="J259" s="63"/>
    </row>
    <row r="260" spans="10:10" s="26" customFormat="1" x14ac:dyDescent="0.3">
      <c r="J260" s="63"/>
    </row>
    <row r="261" spans="10:10" s="26" customFormat="1" x14ac:dyDescent="0.3">
      <c r="J261" s="63"/>
    </row>
    <row r="262" spans="10:10" s="26" customFormat="1" x14ac:dyDescent="0.3">
      <c r="J262" s="63"/>
    </row>
    <row r="263" spans="10:10" s="26" customFormat="1" x14ac:dyDescent="0.3">
      <c r="J263" s="63"/>
    </row>
    <row r="264" spans="10:10" s="26" customFormat="1" x14ac:dyDescent="0.3">
      <c r="J264" s="63"/>
    </row>
    <row r="265" spans="10:10" s="26" customFormat="1" x14ac:dyDescent="0.3">
      <c r="J265" s="63"/>
    </row>
    <row r="266" spans="10:10" s="26" customFormat="1" x14ac:dyDescent="0.3">
      <c r="J266" s="63"/>
    </row>
    <row r="267" spans="10:10" s="26" customFormat="1" x14ac:dyDescent="0.3">
      <c r="J267" s="63"/>
    </row>
    <row r="268" spans="10:10" s="26" customFormat="1" x14ac:dyDescent="0.3">
      <c r="J268" s="63"/>
    </row>
    <row r="269" spans="10:10" s="26" customFormat="1" x14ac:dyDescent="0.3">
      <c r="J269" s="63"/>
    </row>
    <row r="270" spans="10:10" s="26" customFormat="1" x14ac:dyDescent="0.3">
      <c r="J270" s="63"/>
    </row>
    <row r="271" spans="10:10" s="26" customFormat="1" x14ac:dyDescent="0.3">
      <c r="J271" s="63"/>
    </row>
    <row r="272" spans="10:10" s="26" customFormat="1" x14ac:dyDescent="0.3">
      <c r="J272" s="63"/>
    </row>
    <row r="273" spans="10:10" s="26" customFormat="1" x14ac:dyDescent="0.3">
      <c r="J273" s="63"/>
    </row>
    <row r="274" spans="10:10" s="26" customFormat="1" x14ac:dyDescent="0.3">
      <c r="J274" s="63"/>
    </row>
    <row r="275" spans="10:10" s="26" customFormat="1" x14ac:dyDescent="0.3">
      <c r="J275" s="63"/>
    </row>
    <row r="276" spans="10:10" s="26" customFormat="1" x14ac:dyDescent="0.3">
      <c r="J276" s="63"/>
    </row>
    <row r="277" spans="10:10" s="26" customFormat="1" x14ac:dyDescent="0.3">
      <c r="J277" s="63"/>
    </row>
    <row r="278" spans="10:10" s="26" customFormat="1" x14ac:dyDescent="0.3">
      <c r="J278" s="63"/>
    </row>
    <row r="279" spans="10:10" s="26" customFormat="1" x14ac:dyDescent="0.3">
      <c r="J279" s="63"/>
    </row>
    <row r="280" spans="10:10" s="26" customFormat="1" x14ac:dyDescent="0.3">
      <c r="J280" s="63"/>
    </row>
    <row r="281" spans="10:10" s="26" customFormat="1" x14ac:dyDescent="0.3">
      <c r="J281" s="63"/>
    </row>
    <row r="282" spans="10:10" s="26" customFormat="1" x14ac:dyDescent="0.3">
      <c r="J282" s="63"/>
    </row>
    <row r="283" spans="10:10" s="26" customFormat="1" x14ac:dyDescent="0.3">
      <c r="J283" s="63"/>
    </row>
    <row r="284" spans="10:10" s="26" customFormat="1" x14ac:dyDescent="0.3">
      <c r="J284" s="63"/>
    </row>
    <row r="285" spans="10:10" s="26" customFormat="1" x14ac:dyDescent="0.3">
      <c r="J285" s="63"/>
    </row>
    <row r="286" spans="10:10" s="26" customFormat="1" x14ac:dyDescent="0.3">
      <c r="J286" s="63"/>
    </row>
    <row r="287" spans="10:10" s="26" customFormat="1" x14ac:dyDescent="0.3">
      <c r="J287" s="63"/>
    </row>
    <row r="288" spans="10:10" s="26" customFormat="1" x14ac:dyDescent="0.3">
      <c r="J288" s="63"/>
    </row>
    <row r="289" spans="10:10" s="26" customFormat="1" x14ac:dyDescent="0.3">
      <c r="J289" s="63"/>
    </row>
    <row r="290" spans="10:10" s="26" customFormat="1" x14ac:dyDescent="0.3">
      <c r="J290" s="63"/>
    </row>
    <row r="291" spans="10:10" s="26" customFormat="1" x14ac:dyDescent="0.3">
      <c r="J291" s="63"/>
    </row>
    <row r="292" spans="10:10" s="26" customFormat="1" x14ac:dyDescent="0.3">
      <c r="J292" s="63"/>
    </row>
    <row r="293" spans="10:10" s="26" customFormat="1" x14ac:dyDescent="0.3">
      <c r="J293" s="63"/>
    </row>
    <row r="294" spans="10:10" s="26" customFormat="1" x14ac:dyDescent="0.3">
      <c r="J294" s="63"/>
    </row>
    <row r="295" spans="10:10" s="26" customFormat="1" x14ac:dyDescent="0.3">
      <c r="J295" s="63"/>
    </row>
    <row r="296" spans="10:10" s="26" customFormat="1" x14ac:dyDescent="0.3">
      <c r="J296" s="63"/>
    </row>
    <row r="297" spans="10:10" s="26" customFormat="1" x14ac:dyDescent="0.3">
      <c r="J297" s="63"/>
    </row>
    <row r="298" spans="10:10" s="26" customFormat="1" x14ac:dyDescent="0.3">
      <c r="J298" s="63"/>
    </row>
    <row r="299" spans="10:10" s="26" customFormat="1" x14ac:dyDescent="0.3">
      <c r="J299" s="63"/>
    </row>
    <row r="300" spans="10:10" s="26" customFormat="1" x14ac:dyDescent="0.3">
      <c r="J300" s="63"/>
    </row>
    <row r="301" spans="10:10" s="26" customFormat="1" x14ac:dyDescent="0.3">
      <c r="J301" s="63"/>
    </row>
    <row r="302" spans="10:10" s="26" customFormat="1" x14ac:dyDescent="0.3">
      <c r="J302" s="63"/>
    </row>
    <row r="303" spans="10:10" s="26" customFormat="1" x14ac:dyDescent="0.3">
      <c r="J303" s="63"/>
    </row>
    <row r="304" spans="10:10" s="26" customFormat="1" x14ac:dyDescent="0.3">
      <c r="J304" s="63"/>
    </row>
    <row r="305" spans="10:10" s="26" customFormat="1" x14ac:dyDescent="0.3">
      <c r="J305" s="63"/>
    </row>
    <row r="306" spans="10:10" s="26" customFormat="1" x14ac:dyDescent="0.3">
      <c r="J306" s="63"/>
    </row>
    <row r="307" spans="10:10" s="26" customFormat="1" x14ac:dyDescent="0.3">
      <c r="J307" s="63"/>
    </row>
    <row r="308" spans="10:10" s="26" customFormat="1" x14ac:dyDescent="0.3">
      <c r="J308" s="63"/>
    </row>
    <row r="309" spans="10:10" s="26" customFormat="1" x14ac:dyDescent="0.3">
      <c r="J309" s="63"/>
    </row>
    <row r="310" spans="10:10" s="26" customFormat="1" x14ac:dyDescent="0.3">
      <c r="J310" s="63"/>
    </row>
    <row r="311" spans="10:10" s="26" customFormat="1" x14ac:dyDescent="0.3">
      <c r="J311" s="63"/>
    </row>
    <row r="312" spans="10:10" s="26" customFormat="1" x14ac:dyDescent="0.3">
      <c r="J312" s="63"/>
    </row>
    <row r="313" spans="10:10" s="26" customFormat="1" x14ac:dyDescent="0.3">
      <c r="J313" s="63"/>
    </row>
    <row r="314" spans="10:10" s="26" customFormat="1" x14ac:dyDescent="0.3">
      <c r="J314" s="63"/>
    </row>
    <row r="315" spans="10:10" s="26" customFormat="1" x14ac:dyDescent="0.3">
      <c r="J315" s="63"/>
    </row>
    <row r="316" spans="10:10" s="26" customFormat="1" x14ac:dyDescent="0.3">
      <c r="J316" s="63"/>
    </row>
    <row r="317" spans="10:10" s="26" customFormat="1" x14ac:dyDescent="0.3">
      <c r="J317" s="63"/>
    </row>
    <row r="318" spans="10:10" s="26" customFormat="1" x14ac:dyDescent="0.3">
      <c r="J318" s="63"/>
    </row>
    <row r="319" spans="10:10" s="26" customFormat="1" x14ac:dyDescent="0.3">
      <c r="J319" s="63"/>
    </row>
    <row r="320" spans="10:10" s="26" customFormat="1" x14ac:dyDescent="0.3">
      <c r="J320" s="63"/>
    </row>
    <row r="321" spans="10:10" s="26" customFormat="1" x14ac:dyDescent="0.3">
      <c r="J321" s="63"/>
    </row>
    <row r="322" spans="10:10" s="26" customFormat="1" x14ac:dyDescent="0.3">
      <c r="J322" s="63"/>
    </row>
    <row r="323" spans="10:10" s="26" customFormat="1" x14ac:dyDescent="0.3">
      <c r="J323" s="63"/>
    </row>
    <row r="324" spans="10:10" s="26" customFormat="1" x14ac:dyDescent="0.3">
      <c r="J324" s="63"/>
    </row>
    <row r="325" spans="10:10" s="26" customFormat="1" x14ac:dyDescent="0.3">
      <c r="J325" s="63"/>
    </row>
    <row r="326" spans="10:10" s="26" customFormat="1" x14ac:dyDescent="0.3">
      <c r="J326" s="63"/>
    </row>
    <row r="327" spans="10:10" s="26" customFormat="1" x14ac:dyDescent="0.3">
      <c r="J327" s="63"/>
    </row>
    <row r="328" spans="10:10" s="26" customFormat="1" x14ac:dyDescent="0.3">
      <c r="J328" s="63"/>
    </row>
    <row r="329" spans="10:10" s="26" customFormat="1" x14ac:dyDescent="0.3">
      <c r="J329" s="63"/>
    </row>
    <row r="330" spans="10:10" s="26" customFormat="1" x14ac:dyDescent="0.3">
      <c r="J330" s="63"/>
    </row>
    <row r="331" spans="10:10" s="26" customFormat="1" x14ac:dyDescent="0.3">
      <c r="J331" s="63"/>
    </row>
    <row r="332" spans="10:10" s="26" customFormat="1" x14ac:dyDescent="0.3">
      <c r="J332" s="63"/>
    </row>
    <row r="333" spans="10:10" s="26" customFormat="1" x14ac:dyDescent="0.3">
      <c r="J333" s="63"/>
    </row>
    <row r="334" spans="10:10" s="26" customFormat="1" x14ac:dyDescent="0.3">
      <c r="J334" s="63"/>
    </row>
    <row r="335" spans="10:10" s="26" customFormat="1" x14ac:dyDescent="0.3">
      <c r="J335" s="63"/>
    </row>
    <row r="336" spans="10:10" s="26" customFormat="1" x14ac:dyDescent="0.3">
      <c r="J336" s="63"/>
    </row>
    <row r="337" spans="10:10" s="26" customFormat="1" x14ac:dyDescent="0.3">
      <c r="J337" s="63"/>
    </row>
    <row r="338" spans="10:10" s="26" customFormat="1" x14ac:dyDescent="0.3">
      <c r="J338" s="63"/>
    </row>
    <row r="339" spans="10:10" s="26" customFormat="1" x14ac:dyDescent="0.3">
      <c r="J339" s="63"/>
    </row>
    <row r="340" spans="10:10" s="26" customFormat="1" x14ac:dyDescent="0.3">
      <c r="J340" s="63"/>
    </row>
    <row r="341" spans="10:10" s="26" customFormat="1" x14ac:dyDescent="0.3">
      <c r="J341" s="63"/>
    </row>
    <row r="342" spans="10:10" s="26" customFormat="1" x14ac:dyDescent="0.3">
      <c r="J342" s="63"/>
    </row>
    <row r="343" spans="10:10" s="26" customFormat="1" x14ac:dyDescent="0.3">
      <c r="J343" s="63"/>
    </row>
    <row r="344" spans="10:10" s="26" customFormat="1" x14ac:dyDescent="0.3">
      <c r="J344" s="63"/>
    </row>
    <row r="345" spans="10:10" s="26" customFormat="1" x14ac:dyDescent="0.3">
      <c r="J345" s="63"/>
    </row>
    <row r="346" spans="10:10" s="26" customFormat="1" x14ac:dyDescent="0.3">
      <c r="J346" s="63"/>
    </row>
    <row r="347" spans="10:10" s="26" customFormat="1" x14ac:dyDescent="0.3">
      <c r="J347" s="63"/>
    </row>
    <row r="348" spans="10:10" s="26" customFormat="1" x14ac:dyDescent="0.3">
      <c r="J348" s="63"/>
    </row>
    <row r="349" spans="10:10" s="26" customFormat="1" x14ac:dyDescent="0.3">
      <c r="J349" s="63"/>
    </row>
    <row r="350" spans="10:10" s="26" customFormat="1" x14ac:dyDescent="0.3">
      <c r="J350" s="63"/>
    </row>
    <row r="351" spans="10:10" s="26" customFormat="1" x14ac:dyDescent="0.3">
      <c r="J351" s="63"/>
    </row>
    <row r="352" spans="10:10" s="26" customFormat="1" x14ac:dyDescent="0.3">
      <c r="J352" s="63"/>
    </row>
    <row r="353" spans="2:10" s="26" customFormat="1" x14ac:dyDescent="0.3">
      <c r="J353" s="63"/>
    </row>
    <row r="354" spans="2:10" s="26" customFormat="1" x14ac:dyDescent="0.3">
      <c r="J354" s="63"/>
    </row>
    <row r="355" spans="2:10" s="26" customFormat="1" x14ac:dyDescent="0.3">
      <c r="J355" s="63"/>
    </row>
    <row r="356" spans="2:10" s="26" customFormat="1" x14ac:dyDescent="0.3">
      <c r="J356" s="63"/>
    </row>
    <row r="357" spans="2:10" s="26" customFormat="1" x14ac:dyDescent="0.3">
      <c r="J357" s="63"/>
    </row>
    <row r="358" spans="2:10" s="26" customFormat="1" x14ac:dyDescent="0.3">
      <c r="J358" s="63"/>
    </row>
    <row r="359" spans="2:10" s="26" customFormat="1" x14ac:dyDescent="0.3">
      <c r="J359" s="63"/>
    </row>
    <row r="360" spans="2:10" s="26" customFormat="1" x14ac:dyDescent="0.3">
      <c r="J360" s="63"/>
    </row>
    <row r="361" spans="2:10" s="26" customFormat="1" x14ac:dyDescent="0.3">
      <c r="J361" s="63"/>
    </row>
    <row r="362" spans="2:10" x14ac:dyDescent="0.3">
      <c r="B362" s="26"/>
      <c r="C362" s="26"/>
      <c r="D362" s="26"/>
      <c r="E362" s="26"/>
      <c r="F362" s="26"/>
      <c r="G362" s="26"/>
      <c r="H362" s="26"/>
      <c r="I362" s="26"/>
      <c r="J362" s="63"/>
    </row>
  </sheetData>
  <sheetProtection algorithmName="SHA-512" hashValue="Yyks1UAOQQ7P7hH+tpFM9pReSKdqF3eF/ok8EnQzm8PNqp/8Dr6AMTHzkhDWJbhTOeOOg6YyVshX7c39KsBRBQ==" saltValue="mqm4c5p7ZDjZGGtksS90GQ==" spinCount="100000" sheet="1" objects="1" scenarios="1" formatCells="0" formatColumns="0" formatRows="0"/>
  <mergeCells count="9">
    <mergeCell ref="B2:I2"/>
    <mergeCell ref="B83:D83"/>
    <mergeCell ref="B15:J15"/>
    <mergeCell ref="B13:J13"/>
    <mergeCell ref="B65:J65"/>
    <mergeCell ref="B4:J4"/>
    <mergeCell ref="B10:I10"/>
    <mergeCell ref="B8:J8"/>
    <mergeCell ref="B9:J9"/>
  </mergeCells>
  <dataValidations count="1">
    <dataValidation type="list" allowBlank="1" showInputMessage="1" showErrorMessage="1" sqref="G26" xr:uid="{00000000-0002-0000-0400-000000000000}">
      <formula1>DisinfectionSystem</formula1>
    </dataValidation>
  </dataValidations>
  <hyperlinks>
    <hyperlink ref="B8:J8" location="'PT2-med sector-instruments'!Emission_scenario_for_calculating_the_releases_of_disinfectants_used_in_hospitals_for_disinfection_of_scopes_and_other_articles_in_washers_disinfectors" display="Emission scenario for calculating the releases of disinfectants used in hospitals for disinfection of scopes and other articles in washers/disinfectors (ESD RIVM 2001, Table 3.7, p.25 &amp; TAB ENV 23, Sept 2015, scenario for Dipping disinfection system)" xr:uid="{00000000-0004-0000-0400-000000000000}"/>
    <hyperlink ref="B9:J9" location="'PT2-med sector-instruments'!Emission_scenario_for_calculating_the_releases_of_disinfectants_used_in_hospitals_for_disinfection_of_other_contaminated_instruments__ESD_RIVM_2001__Table_3.8__p.26" display="Emission scenario for calculating the releases of disinfectants used in hospitals for disinfection of other contaminated instruments (ESD RIVM 2001, Table 3.8, p.26)" xr:uid="{00000000-0004-0000-0400-000001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X362"/>
  <sheetViews>
    <sheetView zoomScaleNormal="100" workbookViewId="0"/>
  </sheetViews>
  <sheetFormatPr defaultColWidth="8.76171875" defaultRowHeight="12.4" x14ac:dyDescent="0.3"/>
  <cols>
    <col min="1" max="1" width="1.64453125" style="26" customWidth="1"/>
    <col min="2" max="2" width="50.64453125" style="27" customWidth="1"/>
    <col min="3" max="3" width="1.64453125" style="27" customWidth="1"/>
    <col min="4" max="4" width="15.64453125" style="27" customWidth="1"/>
    <col min="5" max="5" width="1.64453125" style="26" customWidth="1"/>
    <col min="6" max="6" width="10.64453125" style="27" customWidth="1"/>
    <col min="7" max="7" width="15.64453125" style="27" customWidth="1"/>
    <col min="8" max="8" width="10.64453125" style="27" customWidth="1"/>
    <col min="9" max="9" width="50.64453125" style="27" customWidth="1"/>
    <col min="10" max="12" width="8.76171875" style="26"/>
    <col min="13" max="13" width="37.234375" style="26" customWidth="1"/>
    <col min="14" max="59" width="8.76171875" style="26"/>
    <col min="60" max="16384" width="8.76171875" style="27"/>
  </cols>
  <sheetData>
    <row r="1" spans="1:102" x14ac:dyDescent="0.3">
      <c r="B1" s="26"/>
      <c r="C1" s="26"/>
      <c r="D1" s="26"/>
      <c r="F1" s="26"/>
      <c r="G1" s="26"/>
      <c r="H1" s="26"/>
      <c r="I1" s="26"/>
    </row>
    <row r="2" spans="1:102" ht="39" customHeight="1" x14ac:dyDescent="0.3">
      <c r="B2" s="349" t="s">
        <v>176</v>
      </c>
      <c r="C2" s="349"/>
      <c r="D2" s="349"/>
      <c r="E2" s="349"/>
      <c r="F2" s="349"/>
      <c r="G2" s="349"/>
      <c r="H2" s="349"/>
      <c r="I2" s="26"/>
    </row>
    <row r="3" spans="1:102" x14ac:dyDescent="0.3">
      <c r="B3" s="26"/>
      <c r="C3" s="26"/>
      <c r="D3" s="26"/>
      <c r="F3" s="26"/>
      <c r="G3" s="26"/>
      <c r="H3" s="26"/>
      <c r="I3" s="26"/>
    </row>
    <row r="4" spans="1:102" ht="17.649999999999999" x14ac:dyDescent="0.3">
      <c r="A4" s="24"/>
      <c r="B4" s="370" t="s">
        <v>266</v>
      </c>
      <c r="C4" s="370"/>
      <c r="D4" s="370"/>
      <c r="E4" s="370"/>
      <c r="F4" s="370"/>
      <c r="G4" s="370"/>
      <c r="H4" s="370"/>
      <c r="I4" s="370"/>
      <c r="J4" s="24"/>
      <c r="K4" s="24"/>
      <c r="L4" s="24"/>
      <c r="M4" s="24"/>
      <c r="N4" s="24"/>
      <c r="BH4" s="26"/>
      <c r="BI4" s="26"/>
      <c r="BJ4" s="26"/>
    </row>
    <row r="5" spans="1:102" ht="15" thickBot="1" x14ac:dyDescent="0.35">
      <c r="A5" s="24"/>
      <c r="B5" s="28"/>
      <c r="C5" s="24"/>
      <c r="D5" s="24"/>
      <c r="E5" s="24"/>
      <c r="F5" s="24"/>
      <c r="G5" s="24"/>
      <c r="H5" s="24"/>
      <c r="I5" s="25"/>
      <c r="J5" s="24"/>
      <c r="K5" s="24"/>
      <c r="L5" s="24"/>
      <c r="M5" s="24"/>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row>
    <row r="6" spans="1:102" s="26" customFormat="1" ht="13.5" x14ac:dyDescent="0.3">
      <c r="A6" s="24"/>
      <c r="B6" s="88" t="s">
        <v>295</v>
      </c>
      <c r="C6" s="69"/>
      <c r="D6" s="69"/>
      <c r="E6" s="69"/>
      <c r="F6" s="69"/>
      <c r="G6" s="69"/>
      <c r="H6" s="69"/>
      <c r="I6" s="101"/>
      <c r="J6" s="25"/>
      <c r="K6" s="24"/>
      <c r="L6" s="92"/>
      <c r="M6" s="24"/>
      <c r="N6" s="24"/>
    </row>
    <row r="7" spans="1:102" s="35" customFormat="1" ht="3" customHeight="1" x14ac:dyDescent="0.3">
      <c r="A7" s="38"/>
      <c r="B7" s="93"/>
      <c r="C7" s="81"/>
      <c r="D7" s="81"/>
      <c r="E7" s="81"/>
      <c r="F7" s="81"/>
      <c r="G7" s="81"/>
      <c r="H7" s="81"/>
      <c r="I7" s="102"/>
      <c r="J7" s="185"/>
      <c r="K7" s="38"/>
      <c r="L7" s="38"/>
      <c r="M7" s="38"/>
      <c r="N7" s="38"/>
    </row>
    <row r="8" spans="1:102" s="26" customFormat="1" ht="35.1" customHeight="1" x14ac:dyDescent="0.3">
      <c r="A8" s="24"/>
      <c r="B8" s="361" t="s">
        <v>267</v>
      </c>
      <c r="C8" s="362"/>
      <c r="D8" s="362"/>
      <c r="E8" s="362"/>
      <c r="F8" s="362"/>
      <c r="G8" s="362"/>
      <c r="H8" s="362"/>
      <c r="I8" s="363"/>
      <c r="J8" s="188"/>
      <c r="K8" s="24"/>
      <c r="L8" s="24"/>
      <c r="M8" s="24"/>
      <c r="N8" s="24"/>
    </row>
    <row r="9" spans="1:102" s="26" customFormat="1" ht="35.1" customHeight="1" x14ac:dyDescent="0.3">
      <c r="A9" s="24"/>
      <c r="B9" s="361" t="s">
        <v>268</v>
      </c>
      <c r="C9" s="362"/>
      <c r="D9" s="362"/>
      <c r="E9" s="362"/>
      <c r="F9" s="362"/>
      <c r="G9" s="362"/>
      <c r="H9" s="362"/>
      <c r="I9" s="363"/>
      <c r="J9" s="188"/>
      <c r="K9" s="24"/>
      <c r="L9" s="24"/>
      <c r="M9" s="24"/>
      <c r="N9" s="24"/>
    </row>
    <row r="10" spans="1:102" s="26" customFormat="1" ht="3" customHeight="1" thickBot="1" x14ac:dyDescent="0.35">
      <c r="A10" s="24"/>
      <c r="B10" s="372"/>
      <c r="C10" s="373"/>
      <c r="D10" s="373"/>
      <c r="E10" s="373"/>
      <c r="F10" s="373"/>
      <c r="G10" s="373"/>
      <c r="H10" s="373"/>
      <c r="I10" s="374"/>
      <c r="J10" s="100"/>
      <c r="K10" s="24"/>
      <c r="L10" s="24"/>
      <c r="M10" s="24"/>
      <c r="N10" s="24"/>
    </row>
    <row r="11" spans="1:102" s="89" customFormat="1" x14ac:dyDescent="0.3">
      <c r="A11" s="38"/>
      <c r="B11" s="98"/>
      <c r="C11" s="98"/>
      <c r="D11" s="98"/>
      <c r="E11" s="98"/>
      <c r="F11" s="98"/>
      <c r="G11" s="98"/>
      <c r="H11" s="98"/>
      <c r="I11" s="98"/>
      <c r="J11" s="186"/>
      <c r="K11" s="38"/>
      <c r="L11" s="38"/>
      <c r="M11" s="38"/>
      <c r="N11" s="38"/>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row>
    <row r="12" spans="1:102" s="33" customFormat="1" ht="13.5" x14ac:dyDescent="0.3">
      <c r="A12" s="29"/>
      <c r="B12" s="30" t="s">
        <v>294</v>
      </c>
      <c r="C12" s="31"/>
      <c r="D12" s="31"/>
      <c r="E12" s="31"/>
      <c r="F12" s="31"/>
      <c r="G12" s="31"/>
      <c r="H12" s="31"/>
      <c r="I12" s="31"/>
      <c r="J12" s="29"/>
      <c r="K12" s="29"/>
      <c r="L12" s="29"/>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102" s="26" customFormat="1" ht="30" customHeight="1" x14ac:dyDescent="0.3">
      <c r="B13" s="367" t="s">
        <v>248</v>
      </c>
      <c r="C13" s="367"/>
      <c r="D13" s="367"/>
      <c r="E13" s="367"/>
      <c r="F13" s="367"/>
      <c r="G13" s="367"/>
      <c r="H13" s="367"/>
      <c r="I13" s="367"/>
      <c r="J13" s="129"/>
      <c r="K13" s="129"/>
      <c r="L13" s="34"/>
    </row>
    <row r="14" spans="1:102" ht="14.65" x14ac:dyDescent="0.3">
      <c r="A14" s="24"/>
      <c r="B14" s="28"/>
      <c r="C14" s="24"/>
      <c r="D14" s="24"/>
      <c r="E14" s="24"/>
      <c r="F14" s="24"/>
      <c r="G14" s="24"/>
      <c r="H14" s="24"/>
      <c r="I14" s="24"/>
      <c r="J14" s="24"/>
      <c r="K14" s="25"/>
      <c r="L14" s="24"/>
      <c r="BH14" s="26"/>
    </row>
    <row r="15" spans="1:102" ht="39" customHeight="1" x14ac:dyDescent="0.3">
      <c r="B15" s="360" t="s">
        <v>267</v>
      </c>
      <c r="C15" s="360"/>
      <c r="D15" s="360"/>
      <c r="E15" s="360"/>
      <c r="F15" s="360"/>
      <c r="G15" s="360"/>
      <c r="H15" s="360"/>
      <c r="I15" s="360"/>
    </row>
    <row r="16" spans="1:102" x14ac:dyDescent="0.3">
      <c r="B16" s="59"/>
      <c r="C16" s="59"/>
      <c r="D16" s="26"/>
      <c r="F16" s="26"/>
      <c r="G16" s="26"/>
      <c r="H16" s="26"/>
      <c r="I16" s="26"/>
    </row>
    <row r="17" spans="2:9" x14ac:dyDescent="0.3">
      <c r="B17" s="37" t="s">
        <v>17</v>
      </c>
      <c r="C17" s="60"/>
      <c r="D17" s="26"/>
      <c r="F17" s="26"/>
      <c r="G17" s="26"/>
      <c r="H17" s="26"/>
      <c r="I17" s="26"/>
    </row>
    <row r="18" spans="2:9" ht="15.4" x14ac:dyDescent="0.3">
      <c r="B18" s="38" t="s">
        <v>508</v>
      </c>
      <c r="C18" s="61"/>
      <c r="D18" s="26"/>
      <c r="F18" s="26"/>
      <c r="G18" s="26"/>
      <c r="H18" s="26"/>
      <c r="I18" s="26"/>
    </row>
    <row r="19" spans="2:9" s="26" customFormat="1" ht="15.4" x14ac:dyDescent="0.3">
      <c r="B19" s="35" t="s">
        <v>319</v>
      </c>
      <c r="C19" s="61"/>
    </row>
    <row r="20" spans="2:9" s="26" customFormat="1" ht="3" customHeight="1" x14ac:dyDescent="0.3">
      <c r="B20" s="35"/>
      <c r="C20" s="61"/>
    </row>
    <row r="21" spans="2:9" s="26" customFormat="1" ht="14.65" x14ac:dyDescent="0.3">
      <c r="B21" s="39" t="s">
        <v>0</v>
      </c>
      <c r="C21" s="39"/>
      <c r="D21" s="40"/>
      <c r="E21" s="40"/>
      <c r="F21" s="40"/>
      <c r="G21" s="40"/>
      <c r="H21" s="40"/>
      <c r="I21" s="40"/>
    </row>
    <row r="22" spans="2:9" s="26" customFormat="1" ht="3" customHeight="1" x14ac:dyDescent="0.3">
      <c r="B22" s="44"/>
      <c r="C22" s="44"/>
      <c r="D22" s="44"/>
      <c r="E22" s="44"/>
      <c r="F22" s="44"/>
      <c r="G22" s="44"/>
      <c r="H22" s="44"/>
      <c r="I22" s="44"/>
    </row>
    <row r="23" spans="2:9" s="26" customFormat="1" ht="13.9" x14ac:dyDescent="0.3">
      <c r="B23" s="44" t="s">
        <v>5</v>
      </c>
      <c r="C23" s="44"/>
      <c r="D23" s="44" t="s">
        <v>7</v>
      </c>
      <c r="E23" s="44"/>
      <c r="F23" s="46" t="s">
        <v>11</v>
      </c>
      <c r="G23" s="46" t="s">
        <v>6</v>
      </c>
      <c r="H23" s="46" t="s">
        <v>67</v>
      </c>
      <c r="I23" s="45" t="s">
        <v>238</v>
      </c>
    </row>
    <row r="24" spans="2:9" s="26" customFormat="1" ht="3" customHeight="1" x14ac:dyDescent="0.3">
      <c r="B24" s="130"/>
      <c r="C24" s="130"/>
      <c r="D24" s="131"/>
      <c r="E24" s="105"/>
      <c r="F24" s="131"/>
      <c r="G24" s="131"/>
      <c r="H24" s="130"/>
      <c r="I24" s="130"/>
    </row>
    <row r="25" spans="2:9" s="26" customFormat="1" x14ac:dyDescent="0.3">
      <c r="B25" s="132" t="s">
        <v>77</v>
      </c>
      <c r="C25" s="132"/>
      <c r="D25" s="133" t="s">
        <v>78</v>
      </c>
      <c r="E25" s="105"/>
      <c r="F25" s="134">
        <v>3</v>
      </c>
      <c r="G25" s="134" t="s">
        <v>8</v>
      </c>
      <c r="H25" s="139" t="str">
        <f>IF(F25=3, "D", "S")</f>
        <v>D</v>
      </c>
      <c r="I25" s="105"/>
    </row>
    <row r="26" spans="2:9" s="26" customFormat="1" ht="3" customHeight="1" x14ac:dyDescent="0.3">
      <c r="B26" s="132"/>
      <c r="C26" s="132"/>
      <c r="D26" s="131"/>
      <c r="E26" s="105"/>
      <c r="F26" s="131"/>
      <c r="G26" s="131"/>
      <c r="H26" s="130"/>
      <c r="I26" s="130"/>
    </row>
    <row r="27" spans="2:9" s="26" customFormat="1" ht="13.9" x14ac:dyDescent="0.3">
      <c r="B27" s="132" t="s">
        <v>80</v>
      </c>
      <c r="C27" s="132"/>
      <c r="D27" s="133" t="s">
        <v>81</v>
      </c>
      <c r="E27" s="105"/>
      <c r="F27" s="134">
        <v>8000</v>
      </c>
      <c r="G27" s="47" t="s">
        <v>63</v>
      </c>
      <c r="H27" s="139" t="str">
        <f>IF(F27=8000, "D", "S")</f>
        <v>D</v>
      </c>
      <c r="I27" s="136"/>
    </row>
    <row r="28" spans="2:9" s="26" customFormat="1" ht="3" customHeight="1" x14ac:dyDescent="0.3">
      <c r="B28" s="105"/>
      <c r="C28" s="105"/>
      <c r="D28" s="105"/>
      <c r="E28" s="105"/>
      <c r="F28" s="105"/>
      <c r="G28" s="105"/>
      <c r="H28" s="105"/>
      <c r="I28" s="105"/>
    </row>
    <row r="29" spans="2:9" s="26" customFormat="1" ht="15.4" x14ac:dyDescent="0.3">
      <c r="B29" s="132" t="s">
        <v>499</v>
      </c>
      <c r="C29" s="132"/>
      <c r="D29" s="105" t="s">
        <v>83</v>
      </c>
      <c r="E29" s="105"/>
      <c r="F29" s="49"/>
      <c r="G29" s="47" t="s">
        <v>82</v>
      </c>
      <c r="H29" s="134" t="s">
        <v>10</v>
      </c>
      <c r="I29" s="137"/>
    </row>
    <row r="30" spans="2:9" s="26" customFormat="1" ht="3" customHeight="1" x14ac:dyDescent="0.3">
      <c r="B30" s="105"/>
      <c r="C30" s="105"/>
      <c r="D30" s="105"/>
      <c r="E30" s="105"/>
      <c r="F30" s="134"/>
      <c r="G30" s="134"/>
      <c r="H30" s="134"/>
      <c r="I30" s="105"/>
    </row>
    <row r="31" spans="2:9" s="26" customFormat="1" ht="15.4" x14ac:dyDescent="0.3">
      <c r="B31" s="105" t="s">
        <v>90</v>
      </c>
      <c r="C31" s="105"/>
      <c r="D31" s="105" t="s">
        <v>53</v>
      </c>
      <c r="E31" s="105"/>
      <c r="F31" s="49"/>
      <c r="G31" s="47" t="s">
        <v>59</v>
      </c>
      <c r="H31" s="139" t="str">
        <f>IF(F31=1, "D", "S")</f>
        <v>S</v>
      </c>
      <c r="I31" s="105"/>
    </row>
    <row r="32" spans="2:9" s="26" customFormat="1" ht="3" customHeight="1" x14ac:dyDescent="0.3">
      <c r="B32" s="105"/>
      <c r="C32" s="105"/>
      <c r="D32" s="105"/>
      <c r="E32" s="105"/>
      <c r="F32" s="134"/>
      <c r="G32" s="134"/>
      <c r="H32" s="134"/>
      <c r="I32" s="105"/>
    </row>
    <row r="33" spans="2:10" s="26" customFormat="1" ht="15.4" x14ac:dyDescent="0.3">
      <c r="B33" s="105" t="s">
        <v>500</v>
      </c>
      <c r="C33" s="105"/>
      <c r="D33" s="105" t="s">
        <v>84</v>
      </c>
      <c r="E33" s="105"/>
      <c r="F33" s="134">
        <v>0</v>
      </c>
      <c r="G33" s="134" t="s">
        <v>8</v>
      </c>
      <c r="H33" s="139" t="str">
        <f>IF(Fred_tube=0, "D", "S")</f>
        <v>D</v>
      </c>
      <c r="I33" s="105"/>
    </row>
    <row r="34" spans="2:10" s="26" customFormat="1" x14ac:dyDescent="0.3">
      <c r="B34" s="105"/>
      <c r="C34" s="105"/>
      <c r="D34" s="105"/>
      <c r="E34" s="105"/>
      <c r="F34" s="134"/>
      <c r="G34" s="105"/>
      <c r="H34" s="134"/>
      <c r="I34" s="105"/>
    </row>
    <row r="35" spans="2:10" s="26" customFormat="1" ht="14.65" x14ac:dyDescent="0.3">
      <c r="B35" s="39" t="s">
        <v>3</v>
      </c>
      <c r="C35" s="39"/>
      <c r="D35" s="40"/>
      <c r="E35" s="40"/>
      <c r="F35" s="40"/>
      <c r="G35" s="40"/>
      <c r="H35" s="40"/>
      <c r="I35" s="40"/>
      <c r="J35" s="32"/>
    </row>
    <row r="36" spans="2:10" s="26" customFormat="1" ht="3" customHeight="1" x14ac:dyDescent="0.3">
      <c r="B36" s="105"/>
      <c r="C36" s="105"/>
      <c r="D36" s="105"/>
      <c r="E36" s="105"/>
      <c r="F36" s="105"/>
      <c r="G36" s="105"/>
      <c r="H36" s="105"/>
      <c r="I36" s="105"/>
      <c r="J36" s="32"/>
    </row>
    <row r="37" spans="2:10" s="26" customFormat="1" x14ac:dyDescent="0.3">
      <c r="B37" s="44" t="s">
        <v>5</v>
      </c>
      <c r="C37" s="44"/>
      <c r="D37" s="44" t="s">
        <v>7</v>
      </c>
      <c r="E37" s="44"/>
      <c r="F37" s="46" t="s">
        <v>11</v>
      </c>
      <c r="G37" s="46" t="s">
        <v>6</v>
      </c>
      <c r="H37" s="46" t="s">
        <v>9</v>
      </c>
      <c r="I37" s="45" t="s">
        <v>238</v>
      </c>
      <c r="J37" s="32"/>
    </row>
    <row r="38" spans="2:10" s="26" customFormat="1" ht="3" customHeight="1" x14ac:dyDescent="0.3">
      <c r="B38" s="130"/>
      <c r="C38" s="130"/>
      <c r="D38" s="130"/>
      <c r="E38" s="105"/>
      <c r="F38" s="130"/>
      <c r="G38" s="130"/>
      <c r="H38" s="130"/>
      <c r="I38" s="105"/>
      <c r="J38" s="32"/>
    </row>
    <row r="39" spans="2:10" s="26" customFormat="1" ht="15.4" x14ac:dyDescent="0.3">
      <c r="B39" s="42" t="s">
        <v>506</v>
      </c>
      <c r="C39" s="105"/>
      <c r="D39" s="42" t="s">
        <v>98</v>
      </c>
      <c r="E39" s="105"/>
      <c r="F39" s="67" t="str">
        <f>IF(AND(Vproduct_tube&gt;0,Cdisinf_tube&gt;0),Nm*Cap_tube*Vproduct_tube*Cdisinf_tube*(1-Fred_tube),"??")</f>
        <v>??</v>
      </c>
      <c r="G39" s="47" t="s">
        <v>63</v>
      </c>
      <c r="H39" s="134" t="s">
        <v>12</v>
      </c>
      <c r="I39" s="43" t="s">
        <v>497</v>
      </c>
      <c r="J39" s="32"/>
    </row>
    <row r="40" spans="2:10" s="26" customFormat="1" x14ac:dyDescent="0.3">
      <c r="B40" s="105"/>
      <c r="C40" s="105"/>
      <c r="D40" s="105"/>
      <c r="E40" s="105"/>
      <c r="F40" s="138"/>
      <c r="G40" s="105"/>
      <c r="H40" s="105"/>
      <c r="I40" s="105"/>
      <c r="J40" s="32"/>
    </row>
    <row r="41" spans="2:10" s="26" customFormat="1" x14ac:dyDescent="0.3">
      <c r="B41" s="56" t="s">
        <v>68</v>
      </c>
      <c r="C41" s="56"/>
    </row>
    <row r="42" spans="2:10" s="26" customFormat="1" x14ac:dyDescent="0.3"/>
    <row r="43" spans="2:10" s="26" customFormat="1" x14ac:dyDescent="0.3"/>
    <row r="44" spans="2:10" ht="39" customHeight="1" x14ac:dyDescent="0.3">
      <c r="B44" s="360" t="s">
        <v>268</v>
      </c>
      <c r="C44" s="360"/>
      <c r="D44" s="360"/>
      <c r="E44" s="360"/>
      <c r="F44" s="360"/>
      <c r="G44" s="360"/>
      <c r="H44" s="360"/>
      <c r="I44" s="360"/>
    </row>
    <row r="45" spans="2:10" s="26" customFormat="1" x14ac:dyDescent="0.3"/>
    <row r="46" spans="2:10" x14ac:dyDescent="0.3">
      <c r="B46" s="37" t="s">
        <v>17</v>
      </c>
      <c r="C46" s="60"/>
      <c r="D46" s="26"/>
      <c r="F46" s="26"/>
      <c r="G46" s="26"/>
      <c r="H46" s="26"/>
      <c r="I46" s="26"/>
    </row>
    <row r="47" spans="2:10" ht="15.4" x14ac:dyDescent="0.3">
      <c r="B47" s="38" t="s">
        <v>508</v>
      </c>
      <c r="C47" s="61"/>
      <c r="D47" s="26"/>
      <c r="F47" s="26"/>
      <c r="G47" s="26"/>
      <c r="H47" s="26"/>
      <c r="I47" s="26"/>
    </row>
    <row r="48" spans="2:10" s="26" customFormat="1" ht="15.4" x14ac:dyDescent="0.3">
      <c r="B48" s="35" t="s">
        <v>319</v>
      </c>
      <c r="C48" s="61"/>
    </row>
    <row r="49" spans="2:10" s="26" customFormat="1" ht="3" customHeight="1" x14ac:dyDescent="0.3"/>
    <row r="50" spans="2:10" s="26" customFormat="1" ht="14.65" x14ac:dyDescent="0.3">
      <c r="B50" s="39" t="s">
        <v>0</v>
      </c>
      <c r="C50" s="39"/>
      <c r="D50" s="40"/>
      <c r="E50" s="40"/>
      <c r="F50" s="40"/>
      <c r="G50" s="40"/>
      <c r="H50" s="40"/>
      <c r="I50" s="40"/>
    </row>
    <row r="51" spans="2:10" s="26" customFormat="1" ht="3" customHeight="1" x14ac:dyDescent="0.3">
      <c r="B51" s="44"/>
      <c r="C51" s="44"/>
      <c r="D51" s="44"/>
      <c r="E51" s="44"/>
      <c r="F51" s="44"/>
      <c r="G51" s="44"/>
      <c r="H51" s="44"/>
      <c r="I51" s="44"/>
    </row>
    <row r="52" spans="2:10" s="26" customFormat="1" ht="13.9" x14ac:dyDescent="0.3">
      <c r="B52" s="44" t="s">
        <v>5</v>
      </c>
      <c r="C52" s="44"/>
      <c r="D52" s="44" t="s">
        <v>7</v>
      </c>
      <c r="E52" s="44"/>
      <c r="F52" s="46" t="s">
        <v>11</v>
      </c>
      <c r="G52" s="46" t="s">
        <v>6</v>
      </c>
      <c r="H52" s="46" t="s">
        <v>67</v>
      </c>
      <c r="I52" s="45" t="s">
        <v>238</v>
      </c>
    </row>
    <row r="53" spans="2:10" s="26" customFormat="1" ht="3" customHeight="1" x14ac:dyDescent="0.3">
      <c r="B53" s="130"/>
      <c r="C53" s="130"/>
      <c r="D53" s="131"/>
      <c r="E53" s="105"/>
      <c r="F53" s="131"/>
      <c r="G53" s="131"/>
      <c r="H53" s="130"/>
      <c r="I53" s="130"/>
    </row>
    <row r="54" spans="2:10" s="26" customFormat="1" x14ac:dyDescent="0.3">
      <c r="B54" s="132" t="s">
        <v>85</v>
      </c>
      <c r="C54" s="132"/>
      <c r="D54" s="133" t="s">
        <v>81</v>
      </c>
      <c r="E54" s="105"/>
      <c r="F54" s="134">
        <v>25</v>
      </c>
      <c r="G54" s="47" t="s">
        <v>101</v>
      </c>
      <c r="H54" s="139" t="str">
        <f>IF(F54=25, "D", "S")</f>
        <v>D</v>
      </c>
      <c r="I54" s="136"/>
    </row>
    <row r="55" spans="2:10" s="26" customFormat="1" ht="3" customHeight="1" x14ac:dyDescent="0.3">
      <c r="B55" s="132"/>
      <c r="C55" s="132"/>
      <c r="D55" s="133"/>
      <c r="E55" s="105"/>
      <c r="F55" s="134"/>
      <c r="G55" s="134"/>
      <c r="H55" s="135"/>
      <c r="I55" s="105"/>
    </row>
    <row r="56" spans="2:10" s="26" customFormat="1" ht="13.9" x14ac:dyDescent="0.3">
      <c r="B56" s="132" t="s">
        <v>86</v>
      </c>
      <c r="C56" s="132"/>
      <c r="D56" s="133" t="s">
        <v>87</v>
      </c>
      <c r="E56" s="105"/>
      <c r="F56" s="134">
        <v>3</v>
      </c>
      <c r="G56" s="47" t="s">
        <v>58</v>
      </c>
      <c r="H56" s="139" t="str">
        <f>IF(F56=3, "D", "S")</f>
        <v>D</v>
      </c>
      <c r="I56" s="105"/>
    </row>
    <row r="57" spans="2:10" s="26" customFormat="1" ht="3" customHeight="1" x14ac:dyDescent="0.3">
      <c r="B57" s="132"/>
      <c r="C57" s="132"/>
      <c r="D57" s="131"/>
      <c r="E57" s="105"/>
      <c r="F57" s="131"/>
      <c r="G57" s="131"/>
      <c r="H57" s="130"/>
      <c r="I57" s="130"/>
    </row>
    <row r="58" spans="2:10" s="26" customFormat="1" ht="15.4" x14ac:dyDescent="0.3">
      <c r="B58" s="132" t="s">
        <v>499</v>
      </c>
      <c r="C58" s="132"/>
      <c r="D58" s="105" t="s">
        <v>83</v>
      </c>
      <c r="E58" s="105"/>
      <c r="F58" s="49"/>
      <c r="G58" s="47" t="s">
        <v>82</v>
      </c>
      <c r="H58" s="134" t="s">
        <v>10</v>
      </c>
      <c r="I58" s="137"/>
    </row>
    <row r="59" spans="2:10" s="26" customFormat="1" ht="3" customHeight="1" x14ac:dyDescent="0.3">
      <c r="B59" s="105"/>
      <c r="C59" s="105"/>
      <c r="D59" s="105"/>
      <c r="E59" s="105"/>
      <c r="F59" s="134"/>
      <c r="G59" s="134"/>
      <c r="H59" s="134"/>
      <c r="I59" s="105"/>
    </row>
    <row r="60" spans="2:10" s="26" customFormat="1" ht="15.4" x14ac:dyDescent="0.3">
      <c r="B60" s="105" t="s">
        <v>90</v>
      </c>
      <c r="C60" s="105"/>
      <c r="D60" s="105" t="s">
        <v>53</v>
      </c>
      <c r="E60" s="105"/>
      <c r="F60" s="49"/>
      <c r="G60" s="47" t="s">
        <v>59</v>
      </c>
      <c r="H60" s="139" t="s">
        <v>10</v>
      </c>
      <c r="I60" s="105"/>
    </row>
    <row r="61" spans="2:10" s="26" customFormat="1" ht="3" customHeight="1" x14ac:dyDescent="0.3">
      <c r="B61" s="105"/>
      <c r="C61" s="105"/>
      <c r="D61" s="105"/>
      <c r="E61" s="105"/>
      <c r="F61" s="134"/>
      <c r="G61" s="134"/>
      <c r="H61" s="134"/>
      <c r="I61" s="105"/>
    </row>
    <row r="62" spans="2:10" s="26" customFormat="1" ht="15.4" x14ac:dyDescent="0.3">
      <c r="B62" s="105" t="s">
        <v>507</v>
      </c>
      <c r="C62" s="105"/>
      <c r="D62" s="105" t="s">
        <v>84</v>
      </c>
      <c r="E62" s="105"/>
      <c r="F62" s="134">
        <v>0</v>
      </c>
      <c r="G62" s="134" t="s">
        <v>8</v>
      </c>
      <c r="H62" s="139" t="str">
        <f>IF(Fred_machine=0, "D", "S")</f>
        <v>D</v>
      </c>
      <c r="I62" s="105"/>
    </row>
    <row r="63" spans="2:10" s="26" customFormat="1" x14ac:dyDescent="0.3">
      <c r="B63" s="105"/>
      <c r="C63" s="105"/>
      <c r="D63" s="105"/>
      <c r="E63" s="105"/>
      <c r="F63" s="105"/>
      <c r="G63" s="105"/>
      <c r="H63" s="105"/>
      <c r="I63" s="105"/>
      <c r="J63" s="32"/>
    </row>
    <row r="64" spans="2:10" s="26" customFormat="1" ht="14.65" x14ac:dyDescent="0.3">
      <c r="B64" s="39" t="s">
        <v>3</v>
      </c>
      <c r="C64" s="39"/>
      <c r="D64" s="40"/>
      <c r="E64" s="40"/>
      <c r="F64" s="40"/>
      <c r="G64" s="40"/>
      <c r="H64" s="40"/>
      <c r="I64" s="40"/>
      <c r="J64" s="32"/>
    </row>
    <row r="65" spans="2:10" s="26" customFormat="1" ht="3" customHeight="1" x14ac:dyDescent="0.3">
      <c r="B65" s="105"/>
      <c r="C65" s="105"/>
      <c r="D65" s="105"/>
      <c r="E65" s="105"/>
      <c r="F65" s="105"/>
      <c r="G65" s="105"/>
      <c r="H65" s="105"/>
      <c r="I65" s="105"/>
      <c r="J65" s="32"/>
    </row>
    <row r="66" spans="2:10" s="26" customFormat="1" x14ac:dyDescent="0.3">
      <c r="B66" s="44" t="s">
        <v>5</v>
      </c>
      <c r="C66" s="44"/>
      <c r="D66" s="44" t="s">
        <v>7</v>
      </c>
      <c r="E66" s="44"/>
      <c r="F66" s="46" t="s">
        <v>11</v>
      </c>
      <c r="G66" s="46" t="s">
        <v>6</v>
      </c>
      <c r="H66" s="46" t="s">
        <v>9</v>
      </c>
      <c r="I66" s="45" t="s">
        <v>238</v>
      </c>
      <c r="J66" s="32"/>
    </row>
    <row r="67" spans="2:10" s="26" customFormat="1" ht="3" customHeight="1" x14ac:dyDescent="0.3">
      <c r="B67" s="130"/>
      <c r="C67" s="130"/>
      <c r="D67" s="130"/>
      <c r="E67" s="105"/>
      <c r="F67" s="130"/>
      <c r="G67" s="130"/>
      <c r="H67" s="130"/>
      <c r="I67" s="105"/>
      <c r="J67" s="32"/>
    </row>
    <row r="68" spans="2:10" s="26" customFormat="1" ht="15.4" x14ac:dyDescent="0.3">
      <c r="B68" s="42" t="s">
        <v>506</v>
      </c>
      <c r="C68" s="105"/>
      <c r="D68" s="42" t="s">
        <v>98</v>
      </c>
      <c r="E68" s="105"/>
      <c r="F68" s="67" t="str">
        <f>IF(AND(Vproduct_machine&gt;0,Cdisinf_machine&gt;0),Nb*Cap_machine*Vproduct_machine*Cdisinf_machine*(1-Fred_machine),"??")</f>
        <v>??</v>
      </c>
      <c r="G68" s="47" t="s">
        <v>63</v>
      </c>
      <c r="H68" s="134" t="s">
        <v>12</v>
      </c>
      <c r="I68" s="43" t="s">
        <v>498</v>
      </c>
      <c r="J68" s="32"/>
    </row>
    <row r="69" spans="2:10" s="26" customFormat="1" x14ac:dyDescent="0.3">
      <c r="B69" s="105"/>
      <c r="C69" s="105"/>
      <c r="D69" s="105"/>
      <c r="E69" s="105"/>
      <c r="F69" s="138"/>
      <c r="G69" s="105"/>
      <c r="H69" s="105"/>
      <c r="I69" s="105"/>
      <c r="J69" s="32"/>
    </row>
    <row r="70" spans="2:10" s="26" customFormat="1" x14ac:dyDescent="0.3">
      <c r="B70" s="56" t="s">
        <v>68</v>
      </c>
      <c r="C70" s="56"/>
    </row>
    <row r="71" spans="2:10" s="26" customFormat="1" x14ac:dyDescent="0.3"/>
    <row r="72" spans="2:10" s="26" customFormat="1" x14ac:dyDescent="0.3"/>
    <row r="73" spans="2:10" s="26" customFormat="1" x14ac:dyDescent="0.3"/>
    <row r="74" spans="2:10" s="26" customFormat="1" x14ac:dyDescent="0.3"/>
    <row r="75" spans="2:10" s="26" customFormat="1" x14ac:dyDescent="0.3"/>
    <row r="76" spans="2:10" s="26" customFormat="1" x14ac:dyDescent="0.3"/>
    <row r="77" spans="2:10" s="26" customFormat="1" x14ac:dyDescent="0.3"/>
    <row r="78" spans="2:10" s="26" customFormat="1" x14ac:dyDescent="0.3"/>
    <row r="79" spans="2:10" s="26" customFormat="1" x14ac:dyDescent="0.3"/>
    <row r="80" spans="2:10" s="26" customFormat="1" x14ac:dyDescent="0.3"/>
    <row r="81" s="26" customFormat="1" x14ac:dyDescent="0.3"/>
    <row r="82" s="26" customFormat="1" x14ac:dyDescent="0.3"/>
    <row r="83" s="26" customFormat="1" x14ac:dyDescent="0.3"/>
    <row r="84" s="26" customFormat="1" x14ac:dyDescent="0.3"/>
    <row r="85" s="26" customFormat="1" x14ac:dyDescent="0.3"/>
    <row r="86" s="26" customFormat="1" x14ac:dyDescent="0.3"/>
    <row r="87" s="26" customFormat="1" x14ac:dyDescent="0.3"/>
    <row r="88" s="26" customFormat="1" x14ac:dyDescent="0.3"/>
    <row r="89" s="26" customFormat="1" x14ac:dyDescent="0.3"/>
    <row r="90" s="26" customFormat="1" x14ac:dyDescent="0.3"/>
    <row r="91" s="26" customFormat="1" x14ac:dyDescent="0.3"/>
    <row r="92" s="26" customFormat="1" x14ac:dyDescent="0.3"/>
    <row r="93" s="26" customFormat="1" x14ac:dyDescent="0.3"/>
    <row r="94" s="26" customFormat="1" x14ac:dyDescent="0.3"/>
    <row r="95" s="26" customFormat="1" x14ac:dyDescent="0.3"/>
    <row r="96" s="26" customFormat="1" x14ac:dyDescent="0.3"/>
    <row r="97" s="26" customFormat="1" x14ac:dyDescent="0.3"/>
    <row r="98" s="26" customFormat="1" x14ac:dyDescent="0.3"/>
    <row r="99" s="26" customFormat="1" x14ac:dyDescent="0.3"/>
    <row r="100" s="26" customFormat="1" x14ac:dyDescent="0.3"/>
    <row r="101" s="26" customFormat="1" x14ac:dyDescent="0.3"/>
    <row r="102" s="26" customFormat="1" x14ac:dyDescent="0.3"/>
    <row r="103" s="26" customFormat="1" x14ac:dyDescent="0.3"/>
    <row r="104" s="26" customFormat="1" x14ac:dyDescent="0.3"/>
    <row r="105" s="26" customFormat="1" x14ac:dyDescent="0.3"/>
    <row r="106" s="26" customFormat="1" x14ac:dyDescent="0.3"/>
    <row r="107" s="26" customFormat="1" x14ac:dyDescent="0.3"/>
    <row r="108" s="26" customFormat="1" x14ac:dyDescent="0.3"/>
    <row r="109" s="26" customFormat="1" x14ac:dyDescent="0.3"/>
    <row r="110" s="26" customFormat="1" x14ac:dyDescent="0.3"/>
    <row r="111" s="26" customFormat="1" x14ac:dyDescent="0.3"/>
    <row r="112" s="26" customFormat="1" x14ac:dyDescent="0.3"/>
    <row r="113" s="26" customFormat="1" x14ac:dyDescent="0.3"/>
    <row r="114" s="26" customFormat="1" x14ac:dyDescent="0.3"/>
    <row r="115" s="26" customFormat="1" x14ac:dyDescent="0.3"/>
    <row r="116" s="26" customFormat="1" x14ac:dyDescent="0.3"/>
    <row r="117" s="26" customFormat="1" x14ac:dyDescent="0.3"/>
    <row r="118" s="26" customFormat="1" x14ac:dyDescent="0.3"/>
    <row r="119" s="26" customFormat="1" x14ac:dyDescent="0.3"/>
    <row r="120" s="26" customFormat="1" x14ac:dyDescent="0.3"/>
    <row r="121" s="26" customFormat="1" x14ac:dyDescent="0.3"/>
    <row r="122" s="26" customFormat="1" x14ac:dyDescent="0.3"/>
    <row r="123" s="26" customFormat="1" x14ac:dyDescent="0.3"/>
    <row r="124" s="26" customFormat="1" x14ac:dyDescent="0.3"/>
    <row r="125" s="26" customFormat="1" x14ac:dyDescent="0.3"/>
    <row r="126" s="26" customFormat="1" x14ac:dyDescent="0.3"/>
    <row r="127" s="26" customFormat="1" x14ac:dyDescent="0.3"/>
    <row r="128" s="26" customFormat="1" x14ac:dyDescent="0.3"/>
    <row r="129" s="26" customFormat="1" x14ac:dyDescent="0.3"/>
    <row r="130" s="26" customFormat="1" x14ac:dyDescent="0.3"/>
    <row r="131" s="26" customFormat="1" x14ac:dyDescent="0.3"/>
    <row r="132" s="26" customFormat="1" x14ac:dyDescent="0.3"/>
    <row r="133" s="26" customFormat="1" x14ac:dyDescent="0.3"/>
    <row r="134" s="26" customFormat="1" x14ac:dyDescent="0.3"/>
    <row r="135" s="26" customFormat="1" x14ac:dyDescent="0.3"/>
    <row r="136" s="26" customFormat="1" x14ac:dyDescent="0.3"/>
    <row r="137" s="26" customFormat="1" x14ac:dyDescent="0.3"/>
    <row r="138" s="26" customFormat="1" x14ac:dyDescent="0.3"/>
    <row r="139" s="26" customFormat="1" x14ac:dyDescent="0.3"/>
    <row r="140" s="26" customFormat="1" x14ac:dyDescent="0.3"/>
    <row r="141" s="26" customFormat="1" x14ac:dyDescent="0.3"/>
    <row r="142" s="26" customFormat="1" x14ac:dyDescent="0.3"/>
    <row r="143" s="26" customFormat="1" x14ac:dyDescent="0.3"/>
    <row r="144" s="26" customFormat="1" x14ac:dyDescent="0.3"/>
    <row r="145" s="26" customFormat="1" x14ac:dyDescent="0.3"/>
    <row r="146" s="26" customFormat="1" x14ac:dyDescent="0.3"/>
    <row r="147" s="26" customFormat="1" x14ac:dyDescent="0.3"/>
    <row r="148" s="26" customFormat="1" x14ac:dyDescent="0.3"/>
    <row r="149" s="26" customFormat="1" x14ac:dyDescent="0.3"/>
    <row r="150" s="26" customFormat="1" x14ac:dyDescent="0.3"/>
    <row r="151" s="26" customFormat="1" x14ac:dyDescent="0.3"/>
    <row r="152" s="26" customFormat="1" x14ac:dyDescent="0.3"/>
    <row r="153" s="26" customFormat="1" x14ac:dyDescent="0.3"/>
    <row r="154" s="26" customFormat="1" x14ac:dyDescent="0.3"/>
    <row r="155" s="26" customFormat="1" x14ac:dyDescent="0.3"/>
    <row r="156" s="26" customFormat="1" x14ac:dyDescent="0.3"/>
    <row r="157" s="26" customFormat="1" x14ac:dyDescent="0.3"/>
    <row r="158" s="26" customFormat="1" x14ac:dyDescent="0.3"/>
    <row r="159" s="26" customFormat="1" x14ac:dyDescent="0.3"/>
    <row r="160" s="26" customFormat="1" x14ac:dyDescent="0.3"/>
    <row r="161" s="26" customFormat="1" x14ac:dyDescent="0.3"/>
    <row r="162" s="26" customFormat="1" x14ac:dyDescent="0.3"/>
    <row r="163" s="26" customFormat="1" x14ac:dyDescent="0.3"/>
    <row r="164" s="26" customFormat="1" x14ac:dyDescent="0.3"/>
    <row r="165" s="26" customFormat="1" x14ac:dyDescent="0.3"/>
    <row r="166" s="26" customFormat="1" x14ac:dyDescent="0.3"/>
    <row r="167" s="26" customFormat="1" x14ac:dyDescent="0.3"/>
    <row r="168" s="26" customFormat="1" x14ac:dyDescent="0.3"/>
    <row r="169" s="26" customFormat="1" x14ac:dyDescent="0.3"/>
    <row r="170" s="26" customFormat="1" x14ac:dyDescent="0.3"/>
    <row r="171" s="26" customFormat="1" x14ac:dyDescent="0.3"/>
    <row r="172" s="26" customFormat="1" x14ac:dyDescent="0.3"/>
    <row r="173" s="26" customFormat="1" x14ac:dyDescent="0.3"/>
    <row r="174" s="26" customFormat="1" x14ac:dyDescent="0.3"/>
    <row r="175" s="26" customFormat="1" x14ac:dyDescent="0.3"/>
    <row r="176" s="26" customFormat="1" x14ac:dyDescent="0.3"/>
    <row r="177" s="26" customFormat="1" x14ac:dyDescent="0.3"/>
    <row r="178" s="26" customFormat="1" x14ac:dyDescent="0.3"/>
    <row r="179" s="26" customFormat="1" x14ac:dyDescent="0.3"/>
    <row r="180" s="26" customFormat="1" x14ac:dyDescent="0.3"/>
    <row r="181" s="26" customFormat="1" x14ac:dyDescent="0.3"/>
    <row r="182" s="26" customFormat="1" x14ac:dyDescent="0.3"/>
    <row r="183" s="26" customFormat="1" x14ac:dyDescent="0.3"/>
    <row r="184" s="26" customFormat="1" x14ac:dyDescent="0.3"/>
    <row r="185" s="26" customFormat="1" x14ac:dyDescent="0.3"/>
    <row r="186" s="26" customFormat="1" x14ac:dyDescent="0.3"/>
    <row r="187" s="26" customFormat="1" x14ac:dyDescent="0.3"/>
    <row r="188" s="26" customFormat="1" x14ac:dyDescent="0.3"/>
    <row r="189" s="26" customFormat="1" x14ac:dyDescent="0.3"/>
    <row r="190" s="26" customFormat="1" x14ac:dyDescent="0.3"/>
    <row r="191" s="26" customFormat="1" x14ac:dyDescent="0.3"/>
    <row r="192" s="26" customFormat="1" x14ac:dyDescent="0.3"/>
    <row r="193" s="26" customFormat="1" x14ac:dyDescent="0.3"/>
    <row r="194" s="26" customFormat="1" x14ac:dyDescent="0.3"/>
    <row r="195" s="26" customFormat="1" x14ac:dyDescent="0.3"/>
    <row r="196" s="26" customFormat="1" x14ac:dyDescent="0.3"/>
    <row r="197" s="26" customFormat="1" x14ac:dyDescent="0.3"/>
    <row r="198" s="26" customFormat="1" x14ac:dyDescent="0.3"/>
    <row r="199" s="26" customFormat="1" x14ac:dyDescent="0.3"/>
    <row r="200" s="26" customFormat="1" x14ac:dyDescent="0.3"/>
    <row r="201" s="26" customFormat="1" x14ac:dyDescent="0.3"/>
    <row r="202" s="26" customFormat="1" x14ac:dyDescent="0.3"/>
    <row r="203" s="26" customFormat="1" x14ac:dyDescent="0.3"/>
    <row r="204" s="26" customFormat="1" x14ac:dyDescent="0.3"/>
    <row r="205" s="26" customFormat="1" x14ac:dyDescent="0.3"/>
    <row r="206" s="26" customFormat="1" x14ac:dyDescent="0.3"/>
    <row r="207" s="26" customFormat="1" x14ac:dyDescent="0.3"/>
    <row r="208" s="26" customFormat="1" x14ac:dyDescent="0.3"/>
    <row r="209" s="26" customFormat="1" x14ac:dyDescent="0.3"/>
    <row r="210" s="26" customFormat="1" x14ac:dyDescent="0.3"/>
    <row r="211" s="26" customFormat="1" x14ac:dyDescent="0.3"/>
    <row r="212" s="26" customFormat="1" x14ac:dyDescent="0.3"/>
    <row r="213" s="26" customFormat="1" x14ac:dyDescent="0.3"/>
    <row r="214" s="26" customFormat="1" x14ac:dyDescent="0.3"/>
    <row r="215" s="26" customFormat="1" x14ac:dyDescent="0.3"/>
    <row r="216" s="26" customFormat="1" x14ac:dyDescent="0.3"/>
    <row r="217" s="26" customFormat="1" x14ac:dyDescent="0.3"/>
    <row r="218" s="26" customFormat="1" x14ac:dyDescent="0.3"/>
    <row r="219" s="26" customFormat="1" x14ac:dyDescent="0.3"/>
    <row r="220" s="26" customFormat="1" x14ac:dyDescent="0.3"/>
    <row r="221" s="26" customFormat="1" x14ac:dyDescent="0.3"/>
    <row r="222" s="26" customFormat="1" x14ac:dyDescent="0.3"/>
    <row r="223" s="26" customFormat="1" x14ac:dyDescent="0.3"/>
    <row r="224" s="26" customFormat="1" x14ac:dyDescent="0.3"/>
    <row r="225" s="26" customFormat="1" x14ac:dyDescent="0.3"/>
    <row r="226" s="26" customFormat="1" x14ac:dyDescent="0.3"/>
    <row r="227" s="26" customFormat="1" x14ac:dyDescent="0.3"/>
    <row r="228" s="26" customFormat="1" x14ac:dyDescent="0.3"/>
    <row r="229" s="26" customFormat="1" x14ac:dyDescent="0.3"/>
    <row r="230" s="26" customFormat="1" x14ac:dyDescent="0.3"/>
    <row r="231" s="26" customFormat="1" x14ac:dyDescent="0.3"/>
    <row r="232" s="26" customFormat="1" x14ac:dyDescent="0.3"/>
    <row r="233" s="26" customFormat="1" x14ac:dyDescent="0.3"/>
    <row r="234" s="26" customFormat="1" x14ac:dyDescent="0.3"/>
    <row r="235" s="26" customFormat="1" x14ac:dyDescent="0.3"/>
    <row r="236" s="26" customFormat="1" x14ac:dyDescent="0.3"/>
    <row r="237" s="26" customFormat="1" x14ac:dyDescent="0.3"/>
    <row r="238" s="26" customFormat="1" x14ac:dyDescent="0.3"/>
    <row r="239" s="26" customFormat="1" x14ac:dyDescent="0.3"/>
    <row r="240" s="26" customFormat="1" x14ac:dyDescent="0.3"/>
    <row r="241" s="26" customFormat="1" x14ac:dyDescent="0.3"/>
    <row r="242" s="26" customFormat="1" x14ac:dyDescent="0.3"/>
    <row r="243" s="26" customFormat="1" x14ac:dyDescent="0.3"/>
    <row r="244" s="26" customFormat="1" x14ac:dyDescent="0.3"/>
    <row r="245" s="26" customFormat="1" x14ac:dyDescent="0.3"/>
    <row r="246" s="26" customFormat="1" x14ac:dyDescent="0.3"/>
    <row r="247" s="26" customFormat="1" x14ac:dyDescent="0.3"/>
    <row r="248" s="26" customFormat="1" x14ac:dyDescent="0.3"/>
    <row r="249" s="26" customFormat="1" x14ac:dyDescent="0.3"/>
    <row r="250" s="26" customFormat="1" x14ac:dyDescent="0.3"/>
    <row r="251" s="26" customFormat="1" x14ac:dyDescent="0.3"/>
    <row r="252" s="26" customFormat="1" x14ac:dyDescent="0.3"/>
    <row r="253" s="26" customFormat="1" x14ac:dyDescent="0.3"/>
    <row r="254" s="26" customFormat="1" x14ac:dyDescent="0.3"/>
    <row r="255" s="26" customFormat="1" x14ac:dyDescent="0.3"/>
    <row r="256" s="26" customFormat="1" x14ac:dyDescent="0.3"/>
    <row r="257" s="26" customFormat="1" x14ac:dyDescent="0.3"/>
    <row r="258" s="26" customFormat="1" x14ac:dyDescent="0.3"/>
    <row r="259" s="26" customFormat="1" x14ac:dyDescent="0.3"/>
    <row r="260" s="26" customFormat="1" x14ac:dyDescent="0.3"/>
    <row r="261" s="26" customFormat="1" x14ac:dyDescent="0.3"/>
    <row r="262" s="26" customFormat="1" x14ac:dyDescent="0.3"/>
    <row r="263" s="26" customFormat="1" x14ac:dyDescent="0.3"/>
    <row r="264" s="26" customFormat="1" x14ac:dyDescent="0.3"/>
    <row r="265" s="26" customFormat="1" x14ac:dyDescent="0.3"/>
    <row r="266" s="26" customFormat="1" x14ac:dyDescent="0.3"/>
    <row r="267" s="26" customFormat="1" x14ac:dyDescent="0.3"/>
    <row r="268" s="26" customFormat="1" x14ac:dyDescent="0.3"/>
    <row r="269" s="26" customFormat="1" x14ac:dyDescent="0.3"/>
    <row r="270" s="26" customFormat="1" x14ac:dyDescent="0.3"/>
    <row r="271" s="26" customFormat="1" x14ac:dyDescent="0.3"/>
    <row r="272" s="26" customFormat="1" x14ac:dyDescent="0.3"/>
    <row r="273" s="26" customFormat="1" x14ac:dyDescent="0.3"/>
    <row r="274" s="26" customFormat="1" x14ac:dyDescent="0.3"/>
    <row r="275" s="26" customFormat="1" x14ac:dyDescent="0.3"/>
    <row r="276" s="26" customFormat="1" x14ac:dyDescent="0.3"/>
    <row r="277" s="26" customFormat="1" x14ac:dyDescent="0.3"/>
    <row r="278" s="26" customFormat="1" x14ac:dyDescent="0.3"/>
    <row r="279" s="26" customFormat="1" x14ac:dyDescent="0.3"/>
    <row r="280" s="26" customFormat="1" x14ac:dyDescent="0.3"/>
    <row r="281" s="26" customFormat="1" x14ac:dyDescent="0.3"/>
    <row r="282" s="26" customFormat="1" x14ac:dyDescent="0.3"/>
    <row r="283" s="26" customFormat="1" x14ac:dyDescent="0.3"/>
    <row r="284" s="26" customFormat="1" x14ac:dyDescent="0.3"/>
    <row r="285" s="26" customFormat="1" x14ac:dyDescent="0.3"/>
    <row r="286" s="26" customFormat="1" x14ac:dyDescent="0.3"/>
    <row r="287" s="26" customFormat="1" x14ac:dyDescent="0.3"/>
    <row r="288" s="26" customFormat="1" x14ac:dyDescent="0.3"/>
    <row r="289" s="26" customFormat="1" x14ac:dyDescent="0.3"/>
    <row r="290" s="26" customFormat="1" x14ac:dyDescent="0.3"/>
    <row r="291" s="26" customFormat="1" x14ac:dyDescent="0.3"/>
    <row r="292" s="26" customFormat="1" x14ac:dyDescent="0.3"/>
    <row r="293" s="26" customFormat="1" x14ac:dyDescent="0.3"/>
    <row r="294" s="26" customFormat="1" x14ac:dyDescent="0.3"/>
    <row r="295" s="26" customFormat="1" x14ac:dyDescent="0.3"/>
    <row r="296" s="26" customFormat="1" x14ac:dyDescent="0.3"/>
    <row r="297" s="26" customFormat="1" x14ac:dyDescent="0.3"/>
    <row r="298" s="26" customFormat="1" x14ac:dyDescent="0.3"/>
    <row r="299" s="26" customFormat="1" x14ac:dyDescent="0.3"/>
    <row r="300" s="26" customFormat="1" x14ac:dyDescent="0.3"/>
    <row r="301" s="26" customFormat="1" x14ac:dyDescent="0.3"/>
    <row r="302" s="26" customFormat="1" x14ac:dyDescent="0.3"/>
    <row r="303" s="26" customFormat="1" x14ac:dyDescent="0.3"/>
    <row r="304" s="26" customFormat="1" x14ac:dyDescent="0.3"/>
    <row r="305" s="26" customFormat="1" x14ac:dyDescent="0.3"/>
    <row r="306" s="26" customFormat="1" x14ac:dyDescent="0.3"/>
    <row r="307" s="26" customFormat="1" x14ac:dyDescent="0.3"/>
    <row r="308" s="26" customFormat="1" x14ac:dyDescent="0.3"/>
    <row r="309" s="26" customFormat="1" x14ac:dyDescent="0.3"/>
    <row r="310" s="26" customFormat="1" x14ac:dyDescent="0.3"/>
    <row r="311" s="26" customFormat="1" x14ac:dyDescent="0.3"/>
    <row r="312" s="26" customFormat="1" x14ac:dyDescent="0.3"/>
    <row r="313" s="26" customFormat="1" x14ac:dyDescent="0.3"/>
    <row r="314" s="26" customFormat="1" x14ac:dyDescent="0.3"/>
    <row r="315" s="26" customFormat="1" x14ac:dyDescent="0.3"/>
    <row r="316" s="26" customFormat="1" x14ac:dyDescent="0.3"/>
    <row r="317" s="26" customFormat="1" x14ac:dyDescent="0.3"/>
    <row r="318" s="26" customFormat="1" x14ac:dyDescent="0.3"/>
    <row r="319" s="26" customFormat="1" x14ac:dyDescent="0.3"/>
    <row r="320" s="26" customFormat="1" x14ac:dyDescent="0.3"/>
    <row r="321" s="26" customFormat="1" x14ac:dyDescent="0.3"/>
    <row r="322" s="26" customFormat="1" x14ac:dyDescent="0.3"/>
    <row r="323" s="26" customFormat="1" x14ac:dyDescent="0.3"/>
    <row r="324" s="26" customFormat="1" x14ac:dyDescent="0.3"/>
    <row r="325" s="26" customFormat="1" x14ac:dyDescent="0.3"/>
    <row r="326" s="26" customFormat="1" x14ac:dyDescent="0.3"/>
    <row r="327" s="26" customFormat="1" x14ac:dyDescent="0.3"/>
    <row r="328" s="26" customFormat="1" x14ac:dyDescent="0.3"/>
    <row r="329" s="26" customFormat="1" x14ac:dyDescent="0.3"/>
    <row r="330" s="26" customFormat="1" x14ac:dyDescent="0.3"/>
    <row r="331" s="26" customFormat="1" x14ac:dyDescent="0.3"/>
    <row r="332" s="26" customFormat="1" x14ac:dyDescent="0.3"/>
    <row r="333" s="26" customFormat="1" x14ac:dyDescent="0.3"/>
    <row r="334" s="26" customFormat="1" x14ac:dyDescent="0.3"/>
    <row r="335" s="26" customFormat="1" x14ac:dyDescent="0.3"/>
    <row r="336" s="26" customFormat="1" x14ac:dyDescent="0.3"/>
    <row r="337" s="26" customFormat="1" x14ac:dyDescent="0.3"/>
    <row r="338" s="26" customFormat="1" x14ac:dyDescent="0.3"/>
    <row r="339" s="26" customFormat="1" x14ac:dyDescent="0.3"/>
    <row r="340" s="26" customFormat="1" x14ac:dyDescent="0.3"/>
    <row r="341" s="26" customFormat="1" x14ac:dyDescent="0.3"/>
    <row r="342" s="26" customFormat="1" x14ac:dyDescent="0.3"/>
    <row r="343" s="26" customFormat="1" x14ac:dyDescent="0.3"/>
    <row r="344" s="26" customFormat="1" x14ac:dyDescent="0.3"/>
    <row r="345" s="26" customFormat="1" x14ac:dyDescent="0.3"/>
    <row r="346" s="26" customFormat="1" x14ac:dyDescent="0.3"/>
    <row r="347" s="26" customFormat="1" x14ac:dyDescent="0.3"/>
    <row r="348" s="26" customFormat="1" x14ac:dyDescent="0.3"/>
    <row r="349" s="26" customFormat="1" x14ac:dyDescent="0.3"/>
    <row r="350" s="26" customFormat="1" x14ac:dyDescent="0.3"/>
    <row r="351" s="26" customFormat="1" x14ac:dyDescent="0.3"/>
    <row r="352" s="26" customFormat="1" x14ac:dyDescent="0.3"/>
    <row r="353" spans="2:9" s="26" customFormat="1" x14ac:dyDescent="0.3"/>
    <row r="354" spans="2:9" s="26" customFormat="1" x14ac:dyDescent="0.3"/>
    <row r="355" spans="2:9" s="26" customFormat="1" x14ac:dyDescent="0.3"/>
    <row r="356" spans="2:9" s="26" customFormat="1" x14ac:dyDescent="0.3"/>
    <row r="357" spans="2:9" s="26" customFormat="1" x14ac:dyDescent="0.3"/>
    <row r="358" spans="2:9" s="26" customFormat="1" x14ac:dyDescent="0.3"/>
    <row r="359" spans="2:9" s="26" customFormat="1" x14ac:dyDescent="0.3"/>
    <row r="360" spans="2:9" s="26" customFormat="1" x14ac:dyDescent="0.3"/>
    <row r="361" spans="2:9" s="26" customFormat="1" x14ac:dyDescent="0.3"/>
    <row r="362" spans="2:9" x14ac:dyDescent="0.3">
      <c r="B362" s="26"/>
      <c r="C362" s="26"/>
      <c r="D362" s="26"/>
      <c r="F362" s="26"/>
      <c r="G362" s="26"/>
      <c r="H362" s="26"/>
      <c r="I362" s="26"/>
    </row>
  </sheetData>
  <sheetProtection algorithmName="SHA-512" hashValue="rikwtD6yfCeCol3sM02msR++f1nb0LpCQkbKoCrACUDBnKtyPeXImYo2iUkUg8jSv00b6MFXwLtWppXqkKk6GA==" saltValue="gJhSCYoMaZ3U/JeBR/CJoA==" spinCount="100000" sheet="1" objects="1" scenarios="1" formatCells="0" formatColumns="0" formatRows="0"/>
  <dataConsolidate/>
  <mergeCells count="8">
    <mergeCell ref="B15:I15"/>
    <mergeCell ref="B44:I44"/>
    <mergeCell ref="B2:H2"/>
    <mergeCell ref="B4:I4"/>
    <mergeCell ref="B13:I13"/>
    <mergeCell ref="B10:I10"/>
    <mergeCell ref="B8:I8"/>
    <mergeCell ref="B9:I9"/>
  </mergeCells>
  <hyperlinks>
    <hyperlink ref="B8:I8" location="'PT2-med sector-laundry'!Emission_scenario_for_calculating_the_release_of_disinfectants_used_for_doing_biologically_contaminated_laundry_from_hospitals_in_washing_streets__ESD_RIVM_2001__Table_3.9__p.29" display="Emission scenario for calculating the release of disinfectants used for doing biologically contaminated laundry from hospitals in washing streets (ESD RIVM 2001, Table 3.9, p.29)" xr:uid="{00000000-0004-0000-0500-000000000000}"/>
    <hyperlink ref="B9:I9" location="'PT2-med sector-laundry'!Emission_scenario_for_calculating_the_release_of_disinfectants_used_for_doing_biologically_contaminated_laundry_from_hospitals_in_tumbler_washing_machines__ESD_RIVM_2001__Table_3.10__p.29" display="Emission scenario for calculating the release of disinfectants used for doing biologically contaminated laundry from hospitals in tumbler washing machines (ESD RIVM 2001, Table 3.10, p.29)" xr:uid="{00000000-0004-0000-0500-000001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W309"/>
  <sheetViews>
    <sheetView zoomScale="92" zoomScaleNormal="92" workbookViewId="0"/>
  </sheetViews>
  <sheetFormatPr defaultColWidth="8.76171875" defaultRowHeight="12.4" x14ac:dyDescent="0.3"/>
  <cols>
    <col min="1" max="1" width="1.64453125" style="26" customWidth="1"/>
    <col min="2" max="2" width="20.64453125" style="27" customWidth="1"/>
    <col min="3" max="3" width="30.64453125" style="27" customWidth="1"/>
    <col min="4" max="4" width="1.64453125" style="27" customWidth="1"/>
    <col min="5" max="5" width="15.64453125" style="27" customWidth="1"/>
    <col min="6" max="8" width="10.64453125" style="27" customWidth="1"/>
    <col min="9" max="9" width="55.64453125" style="27" customWidth="1"/>
    <col min="10" max="13" width="8.76171875" style="26"/>
    <col min="14" max="14" width="37.234375" style="26" customWidth="1"/>
    <col min="15" max="60" width="8.76171875" style="26"/>
    <col min="61" max="16384" width="8.76171875" style="27"/>
  </cols>
  <sheetData>
    <row r="1" spans="1:101" x14ac:dyDescent="0.3">
      <c r="B1" s="26"/>
      <c r="C1" s="26"/>
      <c r="D1" s="26"/>
      <c r="E1" s="26"/>
      <c r="F1" s="26"/>
      <c r="G1" s="26"/>
      <c r="H1" s="26"/>
      <c r="I1" s="26"/>
    </row>
    <row r="2" spans="1:101" ht="45" customHeight="1" x14ac:dyDescent="0.3">
      <c r="B2" s="349" t="s">
        <v>176</v>
      </c>
      <c r="C2" s="349"/>
      <c r="D2" s="349"/>
      <c r="E2" s="349"/>
      <c r="F2" s="349"/>
      <c r="G2" s="349"/>
      <c r="H2" s="349"/>
      <c r="I2" s="26"/>
    </row>
    <row r="3" spans="1:101" x14ac:dyDescent="0.3">
      <c r="B3" s="26"/>
      <c r="C3" s="26"/>
      <c r="D3" s="26"/>
      <c r="E3" s="26"/>
      <c r="F3" s="26"/>
      <c r="G3" s="26"/>
      <c r="H3" s="26"/>
      <c r="I3" s="26"/>
    </row>
    <row r="4" spans="1:101" ht="17.649999999999999" x14ac:dyDescent="0.3">
      <c r="A4" s="24"/>
      <c r="B4" s="140" t="s">
        <v>544</v>
      </c>
      <c r="C4" s="141"/>
      <c r="D4" s="142"/>
      <c r="E4" s="142"/>
      <c r="F4" s="142"/>
      <c r="G4" s="142"/>
      <c r="H4" s="143"/>
      <c r="I4" s="143"/>
      <c r="J4" s="24"/>
      <c r="K4" s="24"/>
      <c r="L4" s="24"/>
      <c r="M4" s="24"/>
      <c r="BI4" s="26"/>
    </row>
    <row r="5" spans="1:101" ht="14.65" x14ac:dyDescent="0.3">
      <c r="A5" s="24"/>
      <c r="B5" s="28"/>
      <c r="C5" s="24"/>
      <c r="D5" s="24"/>
      <c r="E5" s="24"/>
      <c r="F5" s="24"/>
      <c r="G5" s="24"/>
      <c r="H5" s="24"/>
      <c r="I5" s="25"/>
      <c r="J5" s="24"/>
      <c r="K5" s="24"/>
      <c r="L5" s="24"/>
      <c r="M5" s="24"/>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row>
    <row r="6" spans="1:101" s="33" customFormat="1" ht="13.5" x14ac:dyDescent="0.3">
      <c r="A6" s="29"/>
      <c r="B6" s="30" t="s">
        <v>294</v>
      </c>
      <c r="C6" s="31"/>
      <c r="D6" s="31"/>
      <c r="E6" s="31"/>
      <c r="F6" s="31"/>
      <c r="G6" s="31"/>
      <c r="H6" s="31"/>
      <c r="I6" s="31"/>
      <c r="J6" s="29"/>
      <c r="K6" s="29"/>
      <c r="L6" s="29"/>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101" s="26" customFormat="1" ht="33" customHeight="1" x14ac:dyDescent="0.3">
      <c r="B7" s="367" t="s">
        <v>248</v>
      </c>
      <c r="C7" s="367"/>
      <c r="D7" s="367"/>
      <c r="E7" s="367"/>
      <c r="F7" s="367"/>
      <c r="G7" s="367"/>
      <c r="H7" s="367"/>
      <c r="I7" s="367"/>
      <c r="J7" s="129"/>
      <c r="K7" s="129"/>
      <c r="L7" s="34"/>
    </row>
    <row r="8" spans="1:101" ht="14.65" x14ac:dyDescent="0.3">
      <c r="A8" s="24"/>
      <c r="B8" s="28"/>
      <c r="C8" s="24"/>
      <c r="D8" s="24"/>
      <c r="E8" s="24"/>
      <c r="F8" s="24"/>
      <c r="G8" s="24"/>
      <c r="H8" s="24"/>
      <c r="I8" s="24"/>
      <c r="J8" s="24"/>
      <c r="K8" s="25"/>
      <c r="L8" s="24"/>
    </row>
    <row r="9" spans="1:101" ht="17.649999999999999" x14ac:dyDescent="0.3">
      <c r="A9" s="24"/>
      <c r="B9" s="379" t="s">
        <v>438</v>
      </c>
      <c r="C9" s="379"/>
      <c r="D9" s="379"/>
      <c r="E9" s="379"/>
      <c r="F9" s="379"/>
      <c r="G9" s="379"/>
      <c r="H9" s="379"/>
      <c r="I9" s="379"/>
      <c r="J9" s="24"/>
      <c r="K9" s="24"/>
      <c r="L9" s="24"/>
      <c r="M9" s="24"/>
      <c r="BI9" s="26"/>
    </row>
    <row r="10" spans="1:101" x14ac:dyDescent="0.3">
      <c r="A10" s="24"/>
      <c r="B10" s="57"/>
      <c r="C10" s="57"/>
      <c r="D10" s="24"/>
      <c r="E10" s="24"/>
      <c r="F10" s="24"/>
      <c r="G10" s="24"/>
      <c r="H10" s="24"/>
      <c r="I10" s="25"/>
      <c r="J10" s="24"/>
      <c r="K10" s="24"/>
      <c r="L10" s="24"/>
      <c r="M10" s="24"/>
      <c r="BI10" s="26"/>
    </row>
    <row r="11" spans="1:101" x14ac:dyDescent="0.3">
      <c r="A11" s="24"/>
      <c r="B11" s="37" t="s">
        <v>17</v>
      </c>
      <c r="C11" s="60"/>
      <c r="D11" s="24"/>
      <c r="E11" s="24"/>
      <c r="F11" s="24"/>
      <c r="G11" s="24"/>
      <c r="H11" s="24"/>
      <c r="I11" s="25"/>
      <c r="J11" s="24"/>
      <c r="K11" s="24"/>
      <c r="L11" s="24"/>
      <c r="M11" s="24"/>
      <c r="BI11" s="26"/>
    </row>
    <row r="12" spans="1:101" x14ac:dyDescent="0.3">
      <c r="A12" s="24"/>
      <c r="B12" s="380" t="s">
        <v>518</v>
      </c>
      <c r="C12" s="380"/>
      <c r="D12" s="380"/>
      <c r="E12" s="380"/>
      <c r="F12" s="380"/>
      <c r="G12" s="380"/>
      <c r="H12" s="380"/>
      <c r="I12" s="380"/>
      <c r="J12" s="24"/>
      <c r="K12" s="24"/>
      <c r="L12" s="24"/>
      <c r="M12" s="24"/>
      <c r="BI12" s="26"/>
    </row>
    <row r="13" spans="1:101" ht="26.25" customHeight="1" x14ac:dyDescent="0.3">
      <c r="A13" s="24"/>
      <c r="B13" s="371" t="s">
        <v>435</v>
      </c>
      <c r="C13" s="371"/>
      <c r="D13" s="371"/>
      <c r="E13" s="371"/>
      <c r="F13" s="371"/>
      <c r="G13" s="371"/>
      <c r="H13" s="371"/>
      <c r="I13" s="371"/>
      <c r="J13" s="24"/>
      <c r="K13" s="24"/>
      <c r="L13" s="24"/>
      <c r="M13" s="24"/>
      <c r="BI13" s="26"/>
    </row>
    <row r="14" spans="1:101" x14ac:dyDescent="0.3">
      <c r="A14" s="24"/>
      <c r="B14" s="376" t="s">
        <v>519</v>
      </c>
      <c r="C14" s="376"/>
      <c r="D14" s="376"/>
      <c r="E14" s="376"/>
      <c r="F14" s="376"/>
      <c r="G14" s="376"/>
      <c r="H14" s="376"/>
      <c r="I14" s="376"/>
      <c r="J14" s="24"/>
      <c r="K14" s="24"/>
      <c r="L14" s="24"/>
      <c r="M14" s="24"/>
      <c r="BI14" s="26"/>
    </row>
    <row r="15" spans="1:101" ht="15.4" x14ac:dyDescent="0.3">
      <c r="A15" s="24"/>
      <c r="B15" s="35" t="s">
        <v>520</v>
      </c>
      <c r="C15" s="61"/>
      <c r="D15" s="24"/>
      <c r="E15" s="24"/>
      <c r="F15" s="24"/>
      <c r="G15" s="24"/>
      <c r="H15" s="24"/>
      <c r="I15" s="25"/>
      <c r="J15" s="24"/>
      <c r="K15" s="24"/>
      <c r="L15" s="24"/>
      <c r="M15" s="24"/>
      <c r="BI15" s="26"/>
    </row>
    <row r="16" spans="1:101" ht="3" customHeight="1" x14ac:dyDescent="0.3">
      <c r="A16" s="24"/>
      <c r="B16" s="24"/>
      <c r="C16" s="24"/>
      <c r="D16" s="24"/>
      <c r="E16" s="24"/>
      <c r="F16" s="24"/>
      <c r="G16" s="24"/>
      <c r="H16" s="24"/>
      <c r="I16" s="25"/>
      <c r="J16" s="24"/>
      <c r="K16" s="24"/>
      <c r="L16" s="24"/>
      <c r="M16" s="24"/>
      <c r="BI16" s="26"/>
    </row>
    <row r="17" spans="1:61" ht="14.65" x14ac:dyDescent="0.3">
      <c r="A17" s="24"/>
      <c r="B17" s="39" t="s">
        <v>0</v>
      </c>
      <c r="C17" s="39"/>
      <c r="D17" s="40"/>
      <c r="E17" s="40"/>
      <c r="F17" s="40"/>
      <c r="G17" s="40"/>
      <c r="H17" s="40"/>
      <c r="I17" s="41"/>
      <c r="J17" s="24"/>
      <c r="K17" s="24"/>
      <c r="L17" s="24"/>
      <c r="M17" s="24"/>
      <c r="BI17" s="26"/>
    </row>
    <row r="18" spans="1:61" ht="3" customHeight="1" x14ac:dyDescent="0.3">
      <c r="A18" s="24"/>
      <c r="B18" s="42"/>
      <c r="C18" s="42"/>
      <c r="D18" s="42"/>
      <c r="E18" s="42"/>
      <c r="F18" s="42"/>
      <c r="G18" s="42"/>
      <c r="H18" s="42"/>
      <c r="I18" s="43"/>
      <c r="J18" s="24"/>
      <c r="K18" s="24"/>
      <c r="L18" s="24"/>
      <c r="M18" s="24"/>
      <c r="BI18" s="26"/>
    </row>
    <row r="19" spans="1:61" ht="14.25" customHeight="1" x14ac:dyDescent="0.3">
      <c r="A19" s="24"/>
      <c r="B19" s="44" t="s">
        <v>5</v>
      </c>
      <c r="C19" s="44"/>
      <c r="D19" s="44"/>
      <c r="E19" s="45" t="s">
        <v>7</v>
      </c>
      <c r="F19" s="46" t="s">
        <v>11</v>
      </c>
      <c r="G19" s="46" t="s">
        <v>6</v>
      </c>
      <c r="H19" s="46" t="s">
        <v>67</v>
      </c>
      <c r="I19" s="45" t="s">
        <v>238</v>
      </c>
      <c r="J19" s="24"/>
      <c r="K19" s="24"/>
      <c r="L19" s="24"/>
      <c r="M19" s="24"/>
      <c r="BI19" s="26"/>
    </row>
    <row r="20" spans="1:61" ht="3" customHeight="1" thickBot="1" x14ac:dyDescent="0.35">
      <c r="A20" s="24"/>
      <c r="B20" s="44"/>
      <c r="C20" s="44"/>
      <c r="D20" s="44"/>
      <c r="E20" s="45"/>
      <c r="F20" s="46"/>
      <c r="G20" s="46"/>
      <c r="H20" s="46"/>
      <c r="I20" s="45"/>
      <c r="J20" s="24"/>
      <c r="K20" s="24"/>
      <c r="L20" s="24"/>
      <c r="M20" s="24"/>
      <c r="BI20" s="26"/>
    </row>
    <row r="21" spans="1:61" ht="13.15" thickTop="1" thickBot="1" x14ac:dyDescent="0.35">
      <c r="A21" s="24"/>
      <c r="B21" s="377" t="s">
        <v>509</v>
      </c>
      <c r="C21" s="377"/>
      <c r="D21" s="377"/>
      <c r="E21" s="378"/>
      <c r="F21" s="251" t="s">
        <v>371</v>
      </c>
      <c r="G21" s="46"/>
      <c r="H21" s="46"/>
      <c r="I21" s="45"/>
      <c r="J21" s="24"/>
      <c r="K21" s="24"/>
      <c r="L21" s="24"/>
      <c r="M21" s="24"/>
      <c r="BI21" s="26"/>
    </row>
    <row r="22" spans="1:61" ht="3" customHeight="1" thickTop="1" x14ac:dyDescent="0.3">
      <c r="A22" s="24"/>
      <c r="B22" s="42"/>
      <c r="C22" s="42"/>
      <c r="D22" s="42"/>
      <c r="E22" s="42"/>
      <c r="F22" s="42"/>
      <c r="G22" s="42"/>
      <c r="H22" s="42"/>
      <c r="I22" s="43"/>
      <c r="J22" s="24"/>
      <c r="K22" s="24"/>
      <c r="L22" s="24"/>
      <c r="M22" s="24"/>
      <c r="BI22" s="26"/>
    </row>
    <row r="23" spans="1:61" x14ac:dyDescent="0.3">
      <c r="A23" s="24"/>
      <c r="B23" s="42" t="s">
        <v>368</v>
      </c>
      <c r="C23" s="42"/>
      <c r="D23" s="42"/>
      <c r="E23" s="43" t="s">
        <v>88</v>
      </c>
      <c r="F23" s="49"/>
      <c r="G23" s="65" t="str">
        <f>INDEX('Pick-lists &amp; Defaults'!C31:C32,MATCH('PT2-industrial areas'!F21,vap_fog,0))</f>
        <v>l.m-2</v>
      </c>
      <c r="H23" s="47" t="s">
        <v>10</v>
      </c>
      <c r="I23" s="43"/>
      <c r="J23" s="24"/>
      <c r="K23" s="24"/>
      <c r="L23" s="24"/>
      <c r="M23" s="24"/>
      <c r="BI23" s="26"/>
    </row>
    <row r="24" spans="1:61" ht="3" customHeight="1" x14ac:dyDescent="0.3">
      <c r="A24" s="24"/>
      <c r="B24" s="42"/>
      <c r="C24" s="42"/>
      <c r="D24" s="42"/>
      <c r="E24" s="43"/>
      <c r="F24" s="47"/>
      <c r="G24" s="47"/>
      <c r="H24" s="47"/>
      <c r="I24" s="43"/>
      <c r="J24" s="24"/>
      <c r="K24" s="24"/>
      <c r="L24" s="24"/>
      <c r="M24" s="24"/>
      <c r="BI24" s="26"/>
    </row>
    <row r="25" spans="1:61" ht="13.9" x14ac:dyDescent="0.3">
      <c r="A25" s="24"/>
      <c r="B25" s="42" t="s">
        <v>90</v>
      </c>
      <c r="C25" s="42"/>
      <c r="D25" s="42"/>
      <c r="E25" s="43" t="s">
        <v>91</v>
      </c>
      <c r="F25" s="49"/>
      <c r="G25" s="47" t="s">
        <v>92</v>
      </c>
      <c r="H25" s="65" t="str">
        <f>IF(F25=0.1, "D", "S")</f>
        <v>S</v>
      </c>
      <c r="I25" s="43"/>
      <c r="J25" s="24"/>
      <c r="K25" s="24"/>
      <c r="L25" s="24"/>
      <c r="M25" s="24"/>
      <c r="BI25" s="26"/>
    </row>
    <row r="26" spans="1:61" ht="3" customHeight="1" thickBot="1" x14ac:dyDescent="0.35">
      <c r="A26" s="24"/>
      <c r="B26" s="42"/>
      <c r="C26" s="42"/>
      <c r="D26" s="42"/>
      <c r="E26" s="43"/>
      <c r="F26" s="47"/>
      <c r="G26" s="47"/>
      <c r="H26" s="47"/>
      <c r="I26" s="43"/>
      <c r="J26" s="24"/>
      <c r="K26" s="24"/>
      <c r="L26" s="24"/>
      <c r="M26" s="24"/>
      <c r="BI26" s="26"/>
    </row>
    <row r="27" spans="1:61" ht="25.5" thickTop="1" thickBot="1" x14ac:dyDescent="0.35">
      <c r="A27" s="24"/>
      <c r="B27" s="53" t="s">
        <v>510</v>
      </c>
      <c r="C27" s="50" t="s">
        <v>292</v>
      </c>
      <c r="D27" s="42"/>
      <c r="E27" s="211" t="str">
        <f>IF(F21="Yes","Volume","Area")</f>
        <v>Area</v>
      </c>
      <c r="F27" s="66">
        <f>IF(F21="Yes",INDEX('Pick-lists &amp; Defaults'!D35:D36,MATCH(C27,IndustrialArea,0)),INDEX('Pick-lists &amp; Defaults'!C35:C36,MATCH(C27,IndustrialArea,0)))</f>
        <v>25</v>
      </c>
      <c r="G27" s="65" t="str">
        <f>INDEX('Pick-lists &amp; Defaults'!E31:E32,MATCH(F21,vap_fog,0))</f>
        <v>m2</v>
      </c>
      <c r="H27" s="110" t="s">
        <v>277</v>
      </c>
      <c r="I27" s="240" t="s">
        <v>437</v>
      </c>
      <c r="J27" s="24"/>
      <c r="K27" s="24"/>
      <c r="L27" s="24"/>
      <c r="M27" s="24"/>
      <c r="BI27" s="26"/>
    </row>
    <row r="28" spans="1:61" ht="3" customHeight="1" thickTop="1" x14ac:dyDescent="0.3">
      <c r="A28" s="24"/>
      <c r="B28" s="42"/>
      <c r="C28" s="42"/>
      <c r="D28" s="42"/>
      <c r="E28" s="43"/>
      <c r="F28" s="47"/>
      <c r="G28" s="47"/>
      <c r="H28" s="47"/>
      <c r="I28" s="43"/>
      <c r="J28" s="24"/>
      <c r="K28" s="24"/>
      <c r="L28" s="24"/>
      <c r="M28" s="24"/>
      <c r="BI28" s="26"/>
    </row>
    <row r="29" spans="1:61" ht="13.9" x14ac:dyDescent="0.3">
      <c r="A29" s="24"/>
      <c r="B29" s="42" t="s">
        <v>94</v>
      </c>
      <c r="C29" s="42"/>
      <c r="D29" s="42"/>
      <c r="E29" s="43" t="s">
        <v>95</v>
      </c>
      <c r="F29" s="47">
        <v>1</v>
      </c>
      <c r="G29" s="47" t="s">
        <v>58</v>
      </c>
      <c r="H29" s="68" t="str">
        <f>IF(F29=1, "D", "S")</f>
        <v>D</v>
      </c>
      <c r="I29" s="43"/>
      <c r="J29" s="24"/>
      <c r="K29" s="24"/>
      <c r="L29" s="24"/>
      <c r="M29" s="24"/>
      <c r="BI29" s="26"/>
    </row>
    <row r="30" spans="1:61" ht="3" customHeight="1" x14ac:dyDescent="0.3">
      <c r="A30" s="24"/>
      <c r="B30" s="42"/>
      <c r="C30" s="42"/>
      <c r="D30" s="42"/>
      <c r="E30" s="43"/>
      <c r="F30" s="47"/>
      <c r="G30" s="47"/>
      <c r="H30" s="47"/>
      <c r="I30" s="43"/>
      <c r="J30" s="24"/>
      <c r="K30" s="24"/>
      <c r="L30" s="24"/>
      <c r="M30" s="24"/>
      <c r="BI30" s="26"/>
    </row>
    <row r="31" spans="1:61" ht="30" customHeight="1" x14ac:dyDescent="0.3">
      <c r="A31" s="24"/>
      <c r="B31" s="364" t="s">
        <v>241</v>
      </c>
      <c r="C31" s="364"/>
      <c r="D31" s="42"/>
      <c r="E31" s="43" t="s">
        <v>96</v>
      </c>
      <c r="F31" s="47">
        <v>0</v>
      </c>
      <c r="G31" s="51" t="s">
        <v>8</v>
      </c>
      <c r="H31" s="68" t="str">
        <f>IF(F31=0, "D", "S")</f>
        <v>D</v>
      </c>
      <c r="I31" s="43"/>
      <c r="J31" s="24"/>
      <c r="K31" s="24"/>
      <c r="L31" s="24"/>
      <c r="M31" s="24"/>
      <c r="BI31" s="26"/>
    </row>
    <row r="32" spans="1:61" ht="3" customHeight="1" x14ac:dyDescent="0.3">
      <c r="A32" s="24"/>
      <c r="B32" s="42"/>
      <c r="C32" s="42"/>
      <c r="D32" s="42"/>
      <c r="E32" s="42"/>
      <c r="F32" s="42"/>
      <c r="G32" s="42"/>
      <c r="H32" s="42"/>
      <c r="I32" s="43"/>
      <c r="J32" s="24"/>
      <c r="K32" s="24"/>
      <c r="L32" s="24"/>
      <c r="M32" s="24"/>
      <c r="BI32" s="26"/>
    </row>
    <row r="33" spans="1:61" ht="15.4" x14ac:dyDescent="0.3">
      <c r="A33" s="24"/>
      <c r="B33" s="42" t="s">
        <v>2</v>
      </c>
      <c r="C33" s="42"/>
      <c r="D33" s="42"/>
      <c r="E33" s="43" t="s">
        <v>97</v>
      </c>
      <c r="F33" s="47">
        <v>1</v>
      </c>
      <c r="G33" s="51" t="s">
        <v>8</v>
      </c>
      <c r="H33" s="68" t="str">
        <f>IF(F33=1, "D", "S")</f>
        <v>D</v>
      </c>
      <c r="I33" s="43"/>
      <c r="J33" s="24"/>
      <c r="K33" s="24"/>
      <c r="L33" s="24"/>
      <c r="M33" s="24"/>
      <c r="BI33" s="26"/>
    </row>
    <row r="34" spans="1:61" ht="3" customHeight="1" x14ac:dyDescent="0.3">
      <c r="A34" s="24"/>
      <c r="B34" s="42"/>
      <c r="C34" s="42"/>
      <c r="D34" s="42"/>
      <c r="E34" s="243"/>
      <c r="F34" s="47"/>
      <c r="G34" s="51"/>
      <c r="H34" s="68"/>
      <c r="I34" s="243"/>
      <c r="J34" s="24"/>
      <c r="K34" s="24"/>
      <c r="L34" s="24"/>
      <c r="M34" s="24"/>
      <c r="BI34" s="26"/>
    </row>
    <row r="35" spans="1:61" ht="15.4" x14ac:dyDescent="0.3">
      <c r="A35" s="24"/>
      <c r="B35" s="42" t="s">
        <v>453</v>
      </c>
      <c r="C35" s="42"/>
      <c r="D35" s="42"/>
      <c r="E35" s="243" t="s">
        <v>454</v>
      </c>
      <c r="F35" s="47">
        <v>0</v>
      </c>
      <c r="G35" s="51" t="s">
        <v>8</v>
      </c>
      <c r="H35" s="68" t="str">
        <f>IF(F35=0, "D", "S")</f>
        <v>D</v>
      </c>
      <c r="I35" s="243"/>
      <c r="J35" s="24"/>
      <c r="K35" s="24"/>
      <c r="L35" s="24"/>
      <c r="M35" s="24"/>
      <c r="BI35" s="26"/>
    </row>
    <row r="36" spans="1:61" x14ac:dyDescent="0.3">
      <c r="A36" s="24"/>
      <c r="B36" s="42"/>
      <c r="C36" s="42"/>
      <c r="D36" s="42"/>
      <c r="E36" s="42"/>
      <c r="F36" s="42"/>
      <c r="G36" s="42"/>
      <c r="H36" s="42"/>
      <c r="I36" s="43"/>
      <c r="J36" s="24"/>
      <c r="K36" s="24"/>
      <c r="L36" s="24"/>
      <c r="M36" s="24"/>
      <c r="BI36" s="26"/>
    </row>
    <row r="37" spans="1:61" ht="14.65" x14ac:dyDescent="0.3">
      <c r="A37" s="24"/>
      <c r="B37" s="39" t="s">
        <v>3</v>
      </c>
      <c r="C37" s="39"/>
      <c r="D37" s="40"/>
      <c r="E37" s="40"/>
      <c r="F37" s="40"/>
      <c r="G37" s="40"/>
      <c r="H37" s="40"/>
      <c r="I37" s="41"/>
      <c r="J37" s="24"/>
      <c r="K37" s="24"/>
      <c r="L37" s="24"/>
      <c r="M37" s="24"/>
      <c r="BI37" s="26"/>
    </row>
    <row r="38" spans="1:61" ht="3" customHeight="1" x14ac:dyDescent="0.3">
      <c r="A38" s="24"/>
      <c r="B38" s="42"/>
      <c r="C38" s="42"/>
      <c r="D38" s="42"/>
      <c r="E38" s="42"/>
      <c r="F38" s="42"/>
      <c r="G38" s="42"/>
      <c r="H38" s="42"/>
      <c r="I38" s="43"/>
      <c r="J38" s="24"/>
      <c r="K38" s="24"/>
      <c r="L38" s="24"/>
      <c r="M38" s="24"/>
      <c r="BI38" s="26"/>
    </row>
    <row r="39" spans="1:61" ht="13.9" x14ac:dyDescent="0.3">
      <c r="A39" s="24"/>
      <c r="B39" s="44" t="s">
        <v>5</v>
      </c>
      <c r="C39" s="44"/>
      <c r="D39" s="44"/>
      <c r="E39" s="45" t="s">
        <v>7</v>
      </c>
      <c r="F39" s="46" t="s">
        <v>11</v>
      </c>
      <c r="G39" s="46" t="s">
        <v>6</v>
      </c>
      <c r="H39" s="46" t="s">
        <v>67</v>
      </c>
      <c r="I39" s="45" t="s">
        <v>238</v>
      </c>
      <c r="J39" s="24"/>
      <c r="K39" s="24"/>
      <c r="L39" s="24"/>
      <c r="M39" s="24"/>
      <c r="BI39" s="26"/>
    </row>
    <row r="40" spans="1:61" ht="3" customHeight="1" x14ac:dyDescent="0.3">
      <c r="A40" s="24"/>
      <c r="B40" s="52"/>
      <c r="C40" s="52"/>
      <c r="D40" s="52"/>
      <c r="E40" s="52"/>
      <c r="F40" s="52"/>
      <c r="G40" s="52"/>
      <c r="H40" s="52"/>
      <c r="I40" s="43"/>
      <c r="J40" s="24"/>
      <c r="K40" s="24"/>
      <c r="L40" s="24"/>
      <c r="M40" s="24"/>
      <c r="BI40" s="26"/>
    </row>
    <row r="41" spans="1:61" s="26" customFormat="1" ht="30.75" x14ac:dyDescent="0.3">
      <c r="A41" s="24"/>
      <c r="B41" s="42" t="s">
        <v>511</v>
      </c>
      <c r="C41" s="42"/>
      <c r="D41" s="42"/>
      <c r="E41" s="42" t="s">
        <v>98</v>
      </c>
      <c r="F41" s="67">
        <f>+IFERROR(F23*F25*F27*F29*(1-F31)*F33/1000,"??")</f>
        <v>0</v>
      </c>
      <c r="G41" s="47" t="s">
        <v>63</v>
      </c>
      <c r="H41" s="47" t="s">
        <v>12</v>
      </c>
      <c r="I41" s="58" t="s">
        <v>516</v>
      </c>
      <c r="J41" s="24"/>
      <c r="K41" s="24"/>
      <c r="L41" s="24"/>
      <c r="M41" s="24"/>
    </row>
    <row r="42" spans="1:61" s="26" customFormat="1" ht="3" customHeight="1" x14ac:dyDescent="0.3">
      <c r="A42" s="24"/>
      <c r="B42" s="42"/>
      <c r="C42" s="42"/>
      <c r="D42" s="42"/>
      <c r="E42" s="42"/>
      <c r="F42" s="42"/>
      <c r="G42" s="47"/>
      <c r="H42" s="47"/>
      <c r="I42" s="248"/>
      <c r="J42" s="24"/>
      <c r="K42" s="24"/>
      <c r="L42" s="24"/>
      <c r="M42" s="24"/>
    </row>
    <row r="43" spans="1:61" s="26" customFormat="1" ht="27.75" x14ac:dyDescent="0.3">
      <c r="A43" s="24"/>
      <c r="B43" s="42" t="s">
        <v>512</v>
      </c>
      <c r="C43" s="42"/>
      <c r="D43" s="42"/>
      <c r="E43" s="42" t="s">
        <v>456</v>
      </c>
      <c r="F43" s="67">
        <f>+IFERROR(F23*F25*F27*F29*(1-F31)*F35/1000,"??")</f>
        <v>0</v>
      </c>
      <c r="G43" s="47" t="s">
        <v>63</v>
      </c>
      <c r="H43" s="47" t="s">
        <v>12</v>
      </c>
      <c r="I43" s="248" t="s">
        <v>517</v>
      </c>
      <c r="J43" s="24"/>
      <c r="K43" s="24"/>
      <c r="L43" s="24"/>
      <c r="M43" s="24"/>
    </row>
    <row r="44" spans="1:61" s="26" customFormat="1" x14ac:dyDescent="0.3">
      <c r="A44" s="24"/>
      <c r="B44" s="42"/>
      <c r="C44" s="42"/>
      <c r="D44" s="42"/>
      <c r="E44" s="42"/>
      <c r="F44" s="42"/>
      <c r="G44" s="47"/>
      <c r="H44" s="47"/>
      <c r="I44" s="43"/>
      <c r="J44" s="24"/>
      <c r="K44" s="24"/>
      <c r="L44" s="24"/>
      <c r="M44" s="24"/>
    </row>
    <row r="45" spans="1:61" s="26" customFormat="1" x14ac:dyDescent="0.3">
      <c r="A45" s="24"/>
      <c r="B45" s="56" t="s">
        <v>68</v>
      </c>
      <c r="C45" s="56"/>
      <c r="D45" s="24"/>
      <c r="E45" s="24"/>
      <c r="F45" s="24"/>
      <c r="G45" s="24"/>
      <c r="H45" s="24"/>
      <c r="I45" s="25"/>
      <c r="J45" s="24"/>
      <c r="K45" s="24"/>
      <c r="L45" s="24"/>
      <c r="M45" s="24"/>
    </row>
    <row r="46" spans="1:61" s="26" customFormat="1" x14ac:dyDescent="0.3">
      <c r="A46" s="24"/>
      <c r="B46" s="24"/>
      <c r="C46" s="24"/>
      <c r="D46" s="29"/>
      <c r="E46" s="145"/>
      <c r="F46" s="24"/>
      <c r="G46" s="24"/>
      <c r="H46" s="24"/>
      <c r="J46" s="24"/>
      <c r="K46" s="24"/>
      <c r="L46" s="24"/>
      <c r="M46" s="24"/>
    </row>
    <row r="47" spans="1:61" s="26" customFormat="1" x14ac:dyDescent="0.3">
      <c r="A47" s="24"/>
      <c r="B47" s="24"/>
      <c r="C47" s="24"/>
      <c r="D47" s="29"/>
      <c r="E47" s="32"/>
      <c r="F47" s="24"/>
      <c r="G47" s="24"/>
      <c r="H47" s="24"/>
      <c r="I47" s="25"/>
      <c r="J47" s="24"/>
      <c r="K47" s="24"/>
      <c r="L47" s="24"/>
      <c r="M47" s="24"/>
    </row>
    <row r="48" spans="1:61" s="26" customFormat="1" x14ac:dyDescent="0.3"/>
    <row r="49" s="26" customFormat="1" x14ac:dyDescent="0.3"/>
    <row r="50" s="26" customFormat="1" x14ac:dyDescent="0.3"/>
    <row r="51" s="26" customFormat="1" x14ac:dyDescent="0.3"/>
    <row r="52" s="26" customFormat="1" x14ac:dyDescent="0.3"/>
    <row r="53" s="26" customFormat="1" x14ac:dyDescent="0.3"/>
    <row r="54" s="26" customFormat="1" x14ac:dyDescent="0.3"/>
    <row r="55" s="26" customFormat="1" x14ac:dyDescent="0.3"/>
    <row r="56" s="26" customFormat="1" x14ac:dyDescent="0.3"/>
    <row r="57" s="26" customFormat="1" x14ac:dyDescent="0.3"/>
    <row r="58" s="26" customFormat="1" x14ac:dyDescent="0.3"/>
    <row r="59" s="26" customFormat="1" x14ac:dyDescent="0.3"/>
    <row r="60" s="26" customFormat="1" x14ac:dyDescent="0.3"/>
    <row r="61" s="26" customFormat="1" x14ac:dyDescent="0.3"/>
    <row r="62" s="26" customFormat="1" x14ac:dyDescent="0.3"/>
    <row r="63" s="26" customFormat="1" x14ac:dyDescent="0.3"/>
    <row r="64" s="26" customFormat="1" x14ac:dyDescent="0.3"/>
    <row r="65" s="26" customFormat="1" x14ac:dyDescent="0.3"/>
    <row r="66" s="26" customFormat="1" x14ac:dyDescent="0.3"/>
    <row r="67" s="26" customFormat="1" x14ac:dyDescent="0.3"/>
    <row r="68" s="26" customFormat="1" x14ac:dyDescent="0.3"/>
    <row r="69" s="26" customFormat="1" x14ac:dyDescent="0.3"/>
    <row r="70" s="26" customFormat="1" x14ac:dyDescent="0.3"/>
    <row r="71" s="26" customFormat="1" x14ac:dyDescent="0.3"/>
    <row r="72" s="26" customFormat="1" x14ac:dyDescent="0.3"/>
    <row r="73" s="26" customFormat="1" x14ac:dyDescent="0.3"/>
    <row r="74" s="26" customFormat="1" x14ac:dyDescent="0.3"/>
    <row r="75" s="26" customFormat="1" x14ac:dyDescent="0.3"/>
    <row r="76" s="26" customFormat="1" x14ac:dyDescent="0.3"/>
    <row r="77" s="26" customFormat="1" x14ac:dyDescent="0.3"/>
    <row r="78" s="26" customFormat="1" x14ac:dyDescent="0.3"/>
    <row r="79" s="26" customFormat="1" x14ac:dyDescent="0.3"/>
    <row r="80" s="26" customFormat="1" x14ac:dyDescent="0.3"/>
    <row r="81" s="26" customFormat="1" x14ac:dyDescent="0.3"/>
    <row r="82" s="26" customFormat="1" x14ac:dyDescent="0.3"/>
    <row r="83" s="26" customFormat="1" x14ac:dyDescent="0.3"/>
    <row r="84" s="26" customFormat="1" x14ac:dyDescent="0.3"/>
    <row r="85" s="26" customFormat="1" x14ac:dyDescent="0.3"/>
    <row r="86" s="26" customFormat="1" x14ac:dyDescent="0.3"/>
    <row r="87" s="26" customFormat="1" x14ac:dyDescent="0.3"/>
    <row r="88" s="26" customFormat="1" x14ac:dyDescent="0.3"/>
    <row r="89" s="26" customFormat="1" x14ac:dyDescent="0.3"/>
    <row r="90" s="26" customFormat="1" x14ac:dyDescent="0.3"/>
    <row r="91" s="26" customFormat="1" x14ac:dyDescent="0.3"/>
    <row r="92" s="26" customFormat="1" x14ac:dyDescent="0.3"/>
    <row r="93" s="26" customFormat="1" x14ac:dyDescent="0.3"/>
    <row r="94" s="26" customFormat="1" x14ac:dyDescent="0.3"/>
    <row r="95" s="26" customFormat="1" x14ac:dyDescent="0.3"/>
    <row r="96" s="26" customFormat="1" x14ac:dyDescent="0.3"/>
    <row r="97" s="26" customFormat="1" x14ac:dyDescent="0.3"/>
    <row r="98" s="26" customFormat="1" x14ac:dyDescent="0.3"/>
    <row r="99" s="26" customFormat="1" x14ac:dyDescent="0.3"/>
    <row r="100" s="26" customFormat="1" x14ac:dyDescent="0.3"/>
    <row r="101" s="26" customFormat="1" x14ac:dyDescent="0.3"/>
    <row r="102" s="26" customFormat="1" x14ac:dyDescent="0.3"/>
    <row r="103" s="26" customFormat="1" x14ac:dyDescent="0.3"/>
    <row r="104" s="26" customFormat="1" x14ac:dyDescent="0.3"/>
    <row r="105" s="26" customFormat="1" x14ac:dyDescent="0.3"/>
    <row r="106" s="26" customFormat="1" x14ac:dyDescent="0.3"/>
    <row r="107" s="26" customFormat="1" x14ac:dyDescent="0.3"/>
    <row r="108" s="26" customFormat="1" x14ac:dyDescent="0.3"/>
    <row r="109" s="26" customFormat="1" x14ac:dyDescent="0.3"/>
    <row r="110" s="26" customFormat="1" x14ac:dyDescent="0.3"/>
    <row r="111" s="26" customFormat="1" x14ac:dyDescent="0.3"/>
    <row r="112" s="26" customFormat="1" x14ac:dyDescent="0.3"/>
    <row r="113" s="26" customFormat="1" x14ac:dyDescent="0.3"/>
    <row r="114" s="26" customFormat="1" x14ac:dyDescent="0.3"/>
    <row r="115" s="26" customFormat="1" x14ac:dyDescent="0.3"/>
    <row r="116" s="26" customFormat="1" x14ac:dyDescent="0.3"/>
    <row r="117" s="26" customFormat="1" x14ac:dyDescent="0.3"/>
    <row r="118" s="26" customFormat="1" x14ac:dyDescent="0.3"/>
    <row r="119" s="26" customFormat="1" x14ac:dyDescent="0.3"/>
    <row r="120" s="26" customFormat="1" x14ac:dyDescent="0.3"/>
    <row r="121" s="26" customFormat="1" x14ac:dyDescent="0.3"/>
    <row r="122" s="26" customFormat="1" x14ac:dyDescent="0.3"/>
    <row r="123" s="26" customFormat="1" x14ac:dyDescent="0.3"/>
    <row r="124" s="26" customFormat="1" x14ac:dyDescent="0.3"/>
    <row r="125" s="26" customFormat="1" x14ac:dyDescent="0.3"/>
    <row r="126" s="26" customFormat="1" x14ac:dyDescent="0.3"/>
    <row r="127" s="26" customFormat="1" x14ac:dyDescent="0.3"/>
    <row r="128" s="26" customFormat="1" x14ac:dyDescent="0.3"/>
    <row r="129" s="26" customFormat="1" x14ac:dyDescent="0.3"/>
    <row r="130" s="26" customFormat="1" x14ac:dyDescent="0.3"/>
    <row r="131" s="26" customFormat="1" x14ac:dyDescent="0.3"/>
    <row r="132" s="26" customFormat="1" x14ac:dyDescent="0.3"/>
    <row r="133" s="26" customFormat="1" x14ac:dyDescent="0.3"/>
    <row r="134" s="26" customFormat="1" x14ac:dyDescent="0.3"/>
    <row r="135" s="26" customFormat="1" x14ac:dyDescent="0.3"/>
    <row r="136" s="26" customFormat="1" x14ac:dyDescent="0.3"/>
    <row r="137" s="26" customFormat="1" x14ac:dyDescent="0.3"/>
    <row r="138" s="26" customFormat="1" x14ac:dyDescent="0.3"/>
    <row r="139" s="26" customFormat="1" x14ac:dyDescent="0.3"/>
    <row r="140" s="26" customFormat="1" x14ac:dyDescent="0.3"/>
    <row r="141" s="26" customFormat="1" x14ac:dyDescent="0.3"/>
    <row r="142" s="26" customFormat="1" x14ac:dyDescent="0.3"/>
    <row r="143" s="26" customFormat="1" x14ac:dyDescent="0.3"/>
    <row r="144" s="26" customFormat="1" x14ac:dyDescent="0.3"/>
    <row r="145" s="26" customFormat="1" x14ac:dyDescent="0.3"/>
    <row r="146" s="26" customFormat="1" x14ac:dyDescent="0.3"/>
    <row r="147" s="26" customFormat="1" x14ac:dyDescent="0.3"/>
    <row r="148" s="26" customFormat="1" x14ac:dyDescent="0.3"/>
    <row r="149" s="26" customFormat="1" x14ac:dyDescent="0.3"/>
    <row r="150" s="26" customFormat="1" x14ac:dyDescent="0.3"/>
    <row r="151" s="26" customFormat="1" x14ac:dyDescent="0.3"/>
    <row r="152" s="26" customFormat="1" x14ac:dyDescent="0.3"/>
    <row r="153" s="26" customFormat="1" x14ac:dyDescent="0.3"/>
    <row r="154" s="26" customFormat="1" x14ac:dyDescent="0.3"/>
    <row r="155" s="26" customFormat="1" x14ac:dyDescent="0.3"/>
    <row r="156" s="26" customFormat="1" x14ac:dyDescent="0.3"/>
    <row r="157" s="26" customFormat="1" x14ac:dyDescent="0.3"/>
    <row r="158" s="26" customFormat="1" x14ac:dyDescent="0.3"/>
    <row r="159" s="26" customFormat="1" x14ac:dyDescent="0.3"/>
    <row r="160" s="26" customFormat="1" x14ac:dyDescent="0.3"/>
    <row r="161" s="26" customFormat="1" x14ac:dyDescent="0.3"/>
    <row r="162" s="26" customFormat="1" x14ac:dyDescent="0.3"/>
    <row r="163" s="26" customFormat="1" x14ac:dyDescent="0.3"/>
    <row r="164" s="26" customFormat="1" x14ac:dyDescent="0.3"/>
    <row r="165" s="26" customFormat="1" x14ac:dyDescent="0.3"/>
    <row r="166" s="26" customFormat="1" x14ac:dyDescent="0.3"/>
    <row r="167" s="26" customFormat="1" x14ac:dyDescent="0.3"/>
    <row r="168" s="26" customFormat="1" x14ac:dyDescent="0.3"/>
    <row r="169" s="26" customFormat="1" x14ac:dyDescent="0.3"/>
    <row r="170" s="26" customFormat="1" x14ac:dyDescent="0.3"/>
    <row r="171" s="26" customFormat="1" x14ac:dyDescent="0.3"/>
    <row r="172" s="26" customFormat="1" x14ac:dyDescent="0.3"/>
    <row r="173" s="26" customFormat="1" x14ac:dyDescent="0.3"/>
    <row r="174" s="26" customFormat="1" x14ac:dyDescent="0.3"/>
    <row r="175" s="26" customFormat="1" x14ac:dyDescent="0.3"/>
    <row r="176" s="26" customFormat="1" x14ac:dyDescent="0.3"/>
    <row r="177" s="26" customFormat="1" x14ac:dyDescent="0.3"/>
    <row r="178" s="26" customFormat="1" x14ac:dyDescent="0.3"/>
    <row r="179" s="26" customFormat="1" x14ac:dyDescent="0.3"/>
    <row r="180" s="26" customFormat="1" x14ac:dyDescent="0.3"/>
    <row r="181" s="26" customFormat="1" x14ac:dyDescent="0.3"/>
    <row r="182" s="26" customFormat="1" x14ac:dyDescent="0.3"/>
    <row r="183" s="26" customFormat="1" x14ac:dyDescent="0.3"/>
    <row r="184" s="26" customFormat="1" x14ac:dyDescent="0.3"/>
    <row r="185" s="26" customFormat="1" x14ac:dyDescent="0.3"/>
    <row r="186" s="26" customFormat="1" x14ac:dyDescent="0.3"/>
    <row r="187" s="26" customFormat="1" x14ac:dyDescent="0.3"/>
    <row r="188" s="26" customFormat="1" x14ac:dyDescent="0.3"/>
    <row r="189" s="26" customFormat="1" x14ac:dyDescent="0.3"/>
    <row r="190" s="26" customFormat="1" x14ac:dyDescent="0.3"/>
    <row r="191" s="26" customFormat="1" x14ac:dyDescent="0.3"/>
    <row r="192" s="26" customFormat="1" x14ac:dyDescent="0.3"/>
    <row r="193" s="26" customFormat="1" x14ac:dyDescent="0.3"/>
    <row r="194" s="26" customFormat="1" x14ac:dyDescent="0.3"/>
    <row r="195" s="26" customFormat="1" x14ac:dyDescent="0.3"/>
    <row r="196" s="26" customFormat="1" x14ac:dyDescent="0.3"/>
    <row r="197" s="26" customFormat="1" x14ac:dyDescent="0.3"/>
    <row r="198" s="26" customFormat="1" x14ac:dyDescent="0.3"/>
    <row r="199" s="26" customFormat="1" x14ac:dyDescent="0.3"/>
    <row r="200" s="26" customFormat="1" x14ac:dyDescent="0.3"/>
    <row r="201" s="26" customFormat="1" x14ac:dyDescent="0.3"/>
    <row r="202" s="26" customFormat="1" x14ac:dyDescent="0.3"/>
    <row r="203" s="26" customFormat="1" x14ac:dyDescent="0.3"/>
    <row r="204" s="26" customFormat="1" x14ac:dyDescent="0.3"/>
    <row r="205" s="26" customFormat="1" x14ac:dyDescent="0.3"/>
    <row r="206" s="26" customFormat="1" x14ac:dyDescent="0.3"/>
    <row r="207" s="26" customFormat="1" x14ac:dyDescent="0.3"/>
    <row r="208" s="26" customFormat="1" x14ac:dyDescent="0.3"/>
    <row r="209" s="26" customFormat="1" x14ac:dyDescent="0.3"/>
    <row r="210" s="26" customFormat="1" x14ac:dyDescent="0.3"/>
    <row r="211" s="26" customFormat="1" x14ac:dyDescent="0.3"/>
    <row r="212" s="26" customFormat="1" x14ac:dyDescent="0.3"/>
    <row r="213" s="26" customFormat="1" x14ac:dyDescent="0.3"/>
    <row r="214" s="26" customFormat="1" x14ac:dyDescent="0.3"/>
    <row r="215" s="26" customFormat="1" x14ac:dyDescent="0.3"/>
    <row r="216" s="26" customFormat="1" x14ac:dyDescent="0.3"/>
    <row r="217" s="26" customFormat="1" x14ac:dyDescent="0.3"/>
    <row r="218" s="26" customFormat="1" x14ac:dyDescent="0.3"/>
    <row r="219" s="26" customFormat="1" x14ac:dyDescent="0.3"/>
    <row r="220" s="26" customFormat="1" x14ac:dyDescent="0.3"/>
    <row r="221" s="26" customFormat="1" x14ac:dyDescent="0.3"/>
    <row r="222" s="26" customFormat="1" x14ac:dyDescent="0.3"/>
    <row r="223" s="26" customFormat="1" x14ac:dyDescent="0.3"/>
    <row r="224" s="26" customFormat="1" x14ac:dyDescent="0.3"/>
    <row r="225" s="26" customFormat="1" x14ac:dyDescent="0.3"/>
    <row r="226" s="26" customFormat="1" x14ac:dyDescent="0.3"/>
    <row r="227" s="26" customFormat="1" x14ac:dyDescent="0.3"/>
    <row r="228" s="26" customFormat="1" x14ac:dyDescent="0.3"/>
    <row r="229" s="26" customFormat="1" x14ac:dyDescent="0.3"/>
    <row r="230" s="26" customFormat="1" x14ac:dyDescent="0.3"/>
    <row r="231" s="26" customFormat="1" x14ac:dyDescent="0.3"/>
    <row r="232" s="26" customFormat="1" x14ac:dyDescent="0.3"/>
    <row r="233" s="26" customFormat="1" x14ac:dyDescent="0.3"/>
    <row r="234" s="26" customFormat="1" x14ac:dyDescent="0.3"/>
    <row r="235" s="26" customFormat="1" x14ac:dyDescent="0.3"/>
    <row r="236" s="26" customFormat="1" x14ac:dyDescent="0.3"/>
    <row r="237" s="26" customFormat="1" x14ac:dyDescent="0.3"/>
    <row r="238" s="26" customFormat="1" x14ac:dyDescent="0.3"/>
    <row r="239" s="26" customFormat="1" x14ac:dyDescent="0.3"/>
    <row r="240" s="26" customFormat="1" x14ac:dyDescent="0.3"/>
    <row r="241" s="26" customFormat="1" x14ac:dyDescent="0.3"/>
    <row r="242" s="26" customFormat="1" x14ac:dyDescent="0.3"/>
    <row r="243" s="26" customFormat="1" x14ac:dyDescent="0.3"/>
    <row r="244" s="26" customFormat="1" x14ac:dyDescent="0.3"/>
    <row r="245" s="26" customFormat="1" x14ac:dyDescent="0.3"/>
    <row r="246" s="26" customFormat="1" x14ac:dyDescent="0.3"/>
    <row r="247" s="26" customFormat="1" x14ac:dyDescent="0.3"/>
    <row r="248" s="26" customFormat="1" x14ac:dyDescent="0.3"/>
    <row r="249" s="26" customFormat="1" x14ac:dyDescent="0.3"/>
    <row r="250" s="26" customFormat="1" x14ac:dyDescent="0.3"/>
    <row r="251" s="26" customFormat="1" x14ac:dyDescent="0.3"/>
    <row r="252" s="26" customFormat="1" x14ac:dyDescent="0.3"/>
    <row r="253" s="26" customFormat="1" x14ac:dyDescent="0.3"/>
    <row r="254" s="26" customFormat="1" x14ac:dyDescent="0.3"/>
    <row r="255" s="26" customFormat="1" x14ac:dyDescent="0.3"/>
    <row r="256" s="26" customFormat="1" x14ac:dyDescent="0.3"/>
    <row r="257" s="26" customFormat="1" x14ac:dyDescent="0.3"/>
    <row r="258" s="26" customFormat="1" x14ac:dyDescent="0.3"/>
    <row r="259" s="26" customFormat="1" x14ac:dyDescent="0.3"/>
    <row r="260" s="26" customFormat="1" x14ac:dyDescent="0.3"/>
    <row r="261" s="26" customFormat="1" x14ac:dyDescent="0.3"/>
    <row r="262" s="26" customFormat="1" x14ac:dyDescent="0.3"/>
    <row r="263" s="26" customFormat="1" x14ac:dyDescent="0.3"/>
    <row r="264" s="26" customFormat="1" x14ac:dyDescent="0.3"/>
    <row r="265" s="26" customFormat="1" x14ac:dyDescent="0.3"/>
    <row r="266" s="26" customFormat="1" x14ac:dyDescent="0.3"/>
    <row r="267" s="26" customFormat="1" x14ac:dyDescent="0.3"/>
    <row r="268" s="26" customFormat="1" x14ac:dyDescent="0.3"/>
    <row r="269" s="26" customFormat="1" x14ac:dyDescent="0.3"/>
    <row r="270" s="26" customFormat="1" x14ac:dyDescent="0.3"/>
    <row r="271" s="26" customFormat="1" x14ac:dyDescent="0.3"/>
    <row r="272" s="26" customFormat="1" x14ac:dyDescent="0.3"/>
    <row r="273" s="26" customFormat="1" x14ac:dyDescent="0.3"/>
    <row r="274" s="26" customFormat="1" x14ac:dyDescent="0.3"/>
    <row r="275" s="26" customFormat="1" x14ac:dyDescent="0.3"/>
    <row r="276" s="26" customFormat="1" x14ac:dyDescent="0.3"/>
    <row r="277" s="26" customFormat="1" x14ac:dyDescent="0.3"/>
    <row r="278" s="26" customFormat="1" x14ac:dyDescent="0.3"/>
    <row r="279" s="26" customFormat="1" x14ac:dyDescent="0.3"/>
    <row r="280" s="26" customFormat="1" x14ac:dyDescent="0.3"/>
    <row r="281" s="26" customFormat="1" x14ac:dyDescent="0.3"/>
    <row r="282" s="26" customFormat="1" x14ac:dyDescent="0.3"/>
    <row r="283" s="26" customFormat="1" x14ac:dyDescent="0.3"/>
    <row r="284" s="26" customFormat="1" x14ac:dyDescent="0.3"/>
    <row r="285" s="26" customFormat="1" x14ac:dyDescent="0.3"/>
    <row r="286" s="26" customFormat="1" x14ac:dyDescent="0.3"/>
    <row r="287" s="26" customFormat="1" x14ac:dyDescent="0.3"/>
    <row r="288" s="26" customFormat="1" x14ac:dyDescent="0.3"/>
    <row r="289" s="26" customFormat="1" x14ac:dyDescent="0.3"/>
    <row r="290" s="26" customFormat="1" x14ac:dyDescent="0.3"/>
    <row r="291" s="26" customFormat="1" x14ac:dyDescent="0.3"/>
    <row r="292" s="26" customFormat="1" x14ac:dyDescent="0.3"/>
    <row r="293" s="26" customFormat="1" x14ac:dyDescent="0.3"/>
    <row r="294" s="26" customFormat="1" x14ac:dyDescent="0.3"/>
    <row r="295" s="26" customFormat="1" x14ac:dyDescent="0.3"/>
    <row r="296" s="26" customFormat="1" x14ac:dyDescent="0.3"/>
    <row r="297" s="26" customFormat="1" x14ac:dyDescent="0.3"/>
    <row r="298" s="26" customFormat="1" x14ac:dyDescent="0.3"/>
    <row r="299" s="26" customFormat="1" x14ac:dyDescent="0.3"/>
    <row r="300" s="26" customFormat="1" x14ac:dyDescent="0.3"/>
    <row r="301" s="26" customFormat="1" x14ac:dyDescent="0.3"/>
    <row r="302" s="26" customFormat="1" x14ac:dyDescent="0.3"/>
    <row r="303" s="26" customFormat="1" x14ac:dyDescent="0.3"/>
    <row r="304" s="26" customFormat="1" x14ac:dyDescent="0.3"/>
    <row r="305" s="26" customFormat="1" x14ac:dyDescent="0.3"/>
    <row r="306" s="26" customFormat="1" x14ac:dyDescent="0.3"/>
    <row r="307" s="26" customFormat="1" x14ac:dyDescent="0.3"/>
    <row r="308" s="26" customFormat="1" x14ac:dyDescent="0.3"/>
    <row r="309" s="26" customFormat="1" x14ac:dyDescent="0.3"/>
  </sheetData>
  <sheetProtection algorithmName="SHA-512" hashValue="HJXABM+09xmFevWzfu+sxymIgMY01lJ4SYDz32B4zVI2biU6qla4OE7Xd8P32zwr95GzhkbaMhF/I/T0nb3uQw==" saltValue="H79zF94zlioeLv2oow680w==" spinCount="100000" sheet="1" objects="1" scenarios="1" formatCells="0" formatColumns="0" formatRows="0"/>
  <dataConsolidate/>
  <mergeCells count="8">
    <mergeCell ref="B7:I7"/>
    <mergeCell ref="B31:C31"/>
    <mergeCell ref="B14:I14"/>
    <mergeCell ref="B21:E21"/>
    <mergeCell ref="B2:H2"/>
    <mergeCell ref="B9:I9"/>
    <mergeCell ref="B12:I12"/>
    <mergeCell ref="B13:I13"/>
  </mergeCells>
  <dataValidations count="2">
    <dataValidation type="list" allowBlank="1" showInputMessage="1" showErrorMessage="1" sqref="C27" xr:uid="{00000000-0002-0000-0600-000000000000}">
      <formula1>IndustrialArea</formula1>
    </dataValidation>
    <dataValidation type="list" allowBlank="1" showInputMessage="1" showErrorMessage="1" sqref="F21" xr:uid="{00000000-0002-0000-0600-000001000000}">
      <formula1>vap_fog</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CY298"/>
  <sheetViews>
    <sheetView zoomScale="86" zoomScaleNormal="100" workbookViewId="0">
      <selection activeCell="N51" sqref="N51"/>
    </sheetView>
  </sheetViews>
  <sheetFormatPr defaultColWidth="8.76171875" defaultRowHeight="12.4" x14ac:dyDescent="0.3"/>
  <cols>
    <col min="1" max="1" width="1.64453125" style="26" customWidth="1"/>
    <col min="2" max="2" width="40.64453125" style="27" customWidth="1"/>
    <col min="3" max="3" width="1.64453125" style="27" customWidth="1"/>
    <col min="4" max="4" width="15.64453125" style="27" customWidth="1"/>
    <col min="5" max="5" width="1.64453125" style="26" customWidth="1"/>
    <col min="6" max="6" width="15.64453125" style="27" customWidth="1"/>
    <col min="7" max="8" width="10.64453125" style="27" customWidth="1"/>
    <col min="9" max="9" width="65.64453125" style="27" customWidth="1"/>
    <col min="10" max="16" width="8.76171875" style="26"/>
    <col min="17" max="17" width="37.234375" style="26" customWidth="1"/>
    <col min="18" max="63" width="8.76171875" style="26"/>
    <col min="64" max="16384" width="8.76171875" style="27"/>
  </cols>
  <sheetData>
    <row r="1" spans="1:103" s="26" customFormat="1" x14ac:dyDescent="0.3"/>
    <row r="2" spans="1:103" ht="42.75" customHeight="1" x14ac:dyDescent="0.3">
      <c r="B2" s="349" t="s">
        <v>176</v>
      </c>
      <c r="C2" s="349"/>
      <c r="D2" s="349"/>
      <c r="E2" s="349"/>
      <c r="F2" s="349"/>
      <c r="G2" s="349"/>
      <c r="H2" s="349"/>
      <c r="I2" s="26"/>
    </row>
    <row r="3" spans="1:103" x14ac:dyDescent="0.3">
      <c r="B3" s="26"/>
      <c r="C3" s="26"/>
      <c r="D3" s="26"/>
      <c r="F3" s="26"/>
      <c r="G3" s="26"/>
      <c r="H3" s="26"/>
      <c r="I3" s="26"/>
    </row>
    <row r="4" spans="1:103" ht="17.649999999999999" x14ac:dyDescent="0.3">
      <c r="A4" s="24"/>
      <c r="B4" s="370" t="s">
        <v>269</v>
      </c>
      <c r="C4" s="370"/>
      <c r="D4" s="370"/>
      <c r="E4" s="370"/>
      <c r="F4" s="370"/>
      <c r="G4" s="370"/>
      <c r="H4" s="370"/>
      <c r="I4" s="370"/>
      <c r="J4" s="24"/>
      <c r="K4" s="24"/>
      <c r="L4" s="24"/>
      <c r="M4" s="24"/>
      <c r="N4" s="24"/>
      <c r="O4" s="24"/>
      <c r="P4" s="24"/>
      <c r="Q4" s="24"/>
      <c r="R4" s="24"/>
      <c r="BL4" s="26"/>
      <c r="BM4" s="26"/>
      <c r="BN4" s="26"/>
    </row>
    <row r="5" spans="1:103" ht="14.65" x14ac:dyDescent="0.3">
      <c r="A5" s="24"/>
      <c r="B5" s="28"/>
      <c r="C5" s="28"/>
      <c r="D5" s="24"/>
      <c r="E5" s="24"/>
      <c r="F5" s="24"/>
      <c r="G5" s="24"/>
      <c r="H5" s="24"/>
      <c r="I5" s="24"/>
      <c r="J5" s="24"/>
      <c r="K5" s="25"/>
      <c r="L5" s="24"/>
      <c r="M5" s="24"/>
      <c r="N5" s="24"/>
      <c r="O5" s="24"/>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row>
    <row r="6" spans="1:103" s="33" customFormat="1" ht="13.5" x14ac:dyDescent="0.3">
      <c r="A6" s="29"/>
      <c r="B6" s="30" t="s">
        <v>294</v>
      </c>
      <c r="C6" s="31"/>
      <c r="D6" s="31"/>
      <c r="E6" s="31"/>
      <c r="F6" s="31"/>
      <c r="G6" s="31"/>
      <c r="H6" s="31"/>
      <c r="I6" s="31"/>
      <c r="J6" s="29"/>
      <c r="K6" s="29"/>
      <c r="L6" s="29"/>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103" s="26" customFormat="1" ht="36" customHeight="1" x14ac:dyDescent="0.3">
      <c r="B7" s="367" t="s">
        <v>248</v>
      </c>
      <c r="C7" s="367"/>
      <c r="D7" s="367"/>
      <c r="E7" s="367"/>
      <c r="F7" s="367"/>
      <c r="G7" s="367"/>
      <c r="H7" s="367"/>
      <c r="I7" s="367"/>
      <c r="J7" s="129"/>
      <c r="K7" s="129"/>
      <c r="L7" s="34"/>
    </row>
    <row r="8" spans="1:103" x14ac:dyDescent="0.3">
      <c r="A8" s="24"/>
      <c r="B8" s="24"/>
      <c r="C8" s="24"/>
      <c r="D8" s="24"/>
      <c r="E8" s="24"/>
      <c r="F8" s="24"/>
      <c r="G8" s="24"/>
      <c r="H8" s="25"/>
      <c r="I8" s="24"/>
      <c r="J8" s="24"/>
      <c r="K8" s="24"/>
      <c r="L8" s="24"/>
      <c r="M8" s="24"/>
      <c r="N8" s="24"/>
      <c r="BK8" s="27"/>
    </row>
    <row r="9" spans="1:103" ht="37.5" customHeight="1" x14ac:dyDescent="0.3">
      <c r="B9" s="360" t="s">
        <v>271</v>
      </c>
      <c r="C9" s="360"/>
      <c r="D9" s="360"/>
      <c r="E9" s="360"/>
      <c r="F9" s="360"/>
      <c r="G9" s="360"/>
      <c r="H9" s="360"/>
      <c r="I9" s="360"/>
    </row>
    <row r="10" spans="1:103" s="26" customFormat="1" x14ac:dyDescent="0.3">
      <c r="B10" s="59"/>
      <c r="C10" s="59"/>
      <c r="BL10" s="27"/>
      <c r="BM10" s="27"/>
      <c r="BN10" s="27"/>
    </row>
    <row r="11" spans="1:103" s="26" customFormat="1" x14ac:dyDescent="0.3">
      <c r="B11" s="37" t="s">
        <v>17</v>
      </c>
      <c r="C11" s="37"/>
      <c r="D11" s="35"/>
      <c r="E11" s="35"/>
      <c r="F11" s="35"/>
      <c r="G11" s="35"/>
      <c r="H11" s="35"/>
      <c r="I11" s="35"/>
      <c r="BL11" s="27"/>
      <c r="BM11" s="27"/>
      <c r="BN11" s="27"/>
    </row>
    <row r="12" spans="1:103" s="26" customFormat="1" ht="27" customHeight="1" x14ac:dyDescent="0.3">
      <c r="B12" s="371" t="s">
        <v>242</v>
      </c>
      <c r="C12" s="371"/>
      <c r="D12" s="371"/>
      <c r="E12" s="371"/>
      <c r="F12" s="371"/>
      <c r="G12" s="371"/>
      <c r="H12" s="371"/>
      <c r="I12" s="371"/>
      <c r="BL12" s="27"/>
      <c r="BM12" s="27"/>
      <c r="BN12" s="27"/>
    </row>
    <row r="13" spans="1:103" s="26" customFormat="1" x14ac:dyDescent="0.3">
      <c r="B13" s="35" t="s">
        <v>226</v>
      </c>
      <c r="C13" s="35"/>
      <c r="D13" s="35"/>
      <c r="E13" s="35"/>
      <c r="F13" s="35"/>
      <c r="G13" s="35"/>
      <c r="H13" s="35"/>
      <c r="I13" s="35"/>
    </row>
    <row r="14" spans="1:103" s="26" customFormat="1" ht="3" customHeight="1" x14ac:dyDescent="0.3"/>
    <row r="15" spans="1:103" s="26" customFormat="1" ht="14.65" x14ac:dyDescent="0.3">
      <c r="B15" s="39" t="s">
        <v>0</v>
      </c>
      <c r="C15" s="39"/>
      <c r="D15" s="40"/>
      <c r="E15" s="40"/>
      <c r="F15" s="40"/>
      <c r="G15" s="40"/>
      <c r="H15" s="40"/>
      <c r="I15" s="40"/>
    </row>
    <row r="16" spans="1:103" s="26" customFormat="1" ht="3" customHeight="1" x14ac:dyDescent="0.3">
      <c r="B16" s="44"/>
      <c r="C16" s="44"/>
      <c r="D16" s="44"/>
      <c r="E16" s="44"/>
      <c r="F16" s="44"/>
      <c r="G16" s="44"/>
      <c r="H16" s="44"/>
      <c r="I16" s="44"/>
    </row>
    <row r="17" spans="2:12" s="26" customFormat="1" ht="13.9" x14ac:dyDescent="0.3">
      <c r="B17" s="44" t="s">
        <v>5</v>
      </c>
      <c r="C17" s="44"/>
      <c r="D17" s="44" t="s">
        <v>7</v>
      </c>
      <c r="E17" s="44"/>
      <c r="F17" s="46" t="s">
        <v>11</v>
      </c>
      <c r="G17" s="46" t="s">
        <v>6</v>
      </c>
      <c r="H17" s="46" t="s">
        <v>67</v>
      </c>
      <c r="I17" s="45" t="s">
        <v>238</v>
      </c>
    </row>
    <row r="18" spans="2:12" s="26" customFormat="1" ht="3" customHeight="1" x14ac:dyDescent="0.3">
      <c r="B18" s="44"/>
      <c r="C18" s="44"/>
      <c r="D18" s="44"/>
      <c r="E18" s="44"/>
      <c r="F18" s="46"/>
      <c r="G18" s="46"/>
      <c r="H18" s="46"/>
      <c r="I18" s="45"/>
    </row>
    <row r="19" spans="2:12" s="26" customFormat="1" ht="15.4" x14ac:dyDescent="0.3">
      <c r="B19" s="132" t="s">
        <v>99</v>
      </c>
      <c r="C19" s="132"/>
      <c r="D19" s="133" t="s">
        <v>100</v>
      </c>
      <c r="E19" s="105"/>
      <c r="F19" s="49"/>
      <c r="G19" s="134" t="s">
        <v>101</v>
      </c>
      <c r="H19" s="135" t="s">
        <v>10</v>
      </c>
      <c r="I19" s="105"/>
    </row>
    <row r="20" spans="2:12" s="26" customFormat="1" ht="3" customHeight="1" x14ac:dyDescent="0.3">
      <c r="B20" s="132"/>
      <c r="C20" s="132"/>
      <c r="D20" s="131"/>
      <c r="E20" s="105"/>
      <c r="F20" s="131"/>
      <c r="G20" s="131"/>
      <c r="H20" s="130"/>
      <c r="I20" s="130"/>
    </row>
    <row r="21" spans="2:12" s="26" customFormat="1" ht="15.4" x14ac:dyDescent="0.3">
      <c r="B21" s="132" t="s">
        <v>102</v>
      </c>
      <c r="C21" s="132"/>
      <c r="D21" s="133" t="s">
        <v>103</v>
      </c>
      <c r="E21" s="105"/>
      <c r="F21" s="49"/>
      <c r="G21" s="47" t="s">
        <v>63</v>
      </c>
      <c r="H21" s="135" t="s">
        <v>10</v>
      </c>
      <c r="I21" s="136"/>
    </row>
    <row r="22" spans="2:12" s="26" customFormat="1" ht="3" customHeight="1" x14ac:dyDescent="0.3">
      <c r="B22" s="105"/>
      <c r="C22" s="105"/>
      <c r="D22" s="105"/>
      <c r="E22" s="105"/>
      <c r="F22" s="105"/>
      <c r="G22" s="105"/>
      <c r="H22" s="105"/>
      <c r="I22" s="105"/>
    </row>
    <row r="23" spans="2:12" s="26" customFormat="1" ht="13.9" x14ac:dyDescent="0.3">
      <c r="B23" s="132" t="s">
        <v>104</v>
      </c>
      <c r="C23" s="132"/>
      <c r="D23" s="105" t="s">
        <v>105</v>
      </c>
      <c r="E23" s="105"/>
      <c r="F23" s="49"/>
      <c r="G23" s="47" t="s">
        <v>106</v>
      </c>
      <c r="H23" s="134" t="s">
        <v>10</v>
      </c>
      <c r="I23" s="137"/>
      <c r="L23" s="48"/>
    </row>
    <row r="24" spans="2:12" s="26" customFormat="1" ht="3" customHeight="1" x14ac:dyDescent="0.3">
      <c r="B24" s="105"/>
      <c r="C24" s="105"/>
      <c r="D24" s="105"/>
      <c r="E24" s="105"/>
      <c r="F24" s="134"/>
      <c r="G24" s="134"/>
      <c r="H24" s="134"/>
      <c r="I24" s="105"/>
    </row>
    <row r="25" spans="2:12" s="26" customFormat="1" ht="13.9" x14ac:dyDescent="0.3">
      <c r="B25" s="105" t="s">
        <v>107</v>
      </c>
      <c r="C25" s="105"/>
      <c r="D25" s="105" t="s">
        <v>108</v>
      </c>
      <c r="E25" s="105"/>
      <c r="F25" s="134">
        <v>300</v>
      </c>
      <c r="G25" s="47" t="s">
        <v>109</v>
      </c>
      <c r="H25" s="139" t="str">
        <f>IF(F25=300, "D", "S")</f>
        <v>D</v>
      </c>
      <c r="I25" s="105"/>
    </row>
    <row r="26" spans="2:12" s="26" customFormat="1" ht="3" customHeight="1" x14ac:dyDescent="0.3">
      <c r="B26" s="105"/>
      <c r="C26" s="105"/>
      <c r="D26" s="105"/>
      <c r="E26" s="105"/>
      <c r="F26" s="134"/>
      <c r="G26" s="134"/>
      <c r="H26" s="134"/>
      <c r="I26" s="105"/>
    </row>
    <row r="27" spans="2:12" s="26" customFormat="1" ht="13.9" x14ac:dyDescent="0.3">
      <c r="B27" s="105" t="s">
        <v>110</v>
      </c>
      <c r="C27" s="105"/>
      <c r="D27" s="105" t="s">
        <v>111</v>
      </c>
      <c r="E27" s="105"/>
      <c r="F27" s="134">
        <v>48</v>
      </c>
      <c r="G27" s="134" t="s">
        <v>112</v>
      </c>
      <c r="H27" s="139" t="str">
        <f>IF(F27=48, "D", "S")</f>
        <v>D</v>
      </c>
      <c r="I27" s="105"/>
    </row>
    <row r="28" spans="2:12" s="26" customFormat="1" ht="3" customHeight="1" x14ac:dyDescent="0.3">
      <c r="B28" s="105"/>
      <c r="C28" s="105"/>
      <c r="D28" s="105"/>
      <c r="E28" s="105"/>
      <c r="F28" s="134"/>
      <c r="G28" s="134"/>
      <c r="H28" s="135"/>
      <c r="I28" s="105"/>
    </row>
    <row r="29" spans="2:12" s="26" customFormat="1" ht="13.9" x14ac:dyDescent="0.3">
      <c r="B29" s="105" t="s">
        <v>113</v>
      </c>
      <c r="C29" s="105"/>
      <c r="D29" s="105" t="s">
        <v>114</v>
      </c>
      <c r="E29" s="105"/>
      <c r="F29" s="134">
        <v>2400</v>
      </c>
      <c r="G29" s="134" t="s">
        <v>112</v>
      </c>
      <c r="H29" s="139" t="str">
        <f>IF(F29=2400, "D", "S")</f>
        <v>D</v>
      </c>
      <c r="I29" s="105"/>
    </row>
    <row r="30" spans="2:12" s="26" customFormat="1" ht="3" customHeight="1" x14ac:dyDescent="0.3">
      <c r="B30" s="105"/>
      <c r="C30" s="105"/>
      <c r="D30" s="105"/>
      <c r="E30" s="105"/>
      <c r="F30" s="134"/>
      <c r="G30" s="134"/>
      <c r="H30" s="135"/>
      <c r="I30" s="105"/>
    </row>
    <row r="31" spans="2:12" s="26" customFormat="1" ht="13.9" x14ac:dyDescent="0.3">
      <c r="B31" s="105" t="s">
        <v>115</v>
      </c>
      <c r="C31" s="105"/>
      <c r="D31" s="105" t="s">
        <v>120</v>
      </c>
      <c r="E31" s="105"/>
      <c r="F31" s="49"/>
      <c r="G31" s="134" t="s">
        <v>58</v>
      </c>
      <c r="H31" s="135" t="s">
        <v>10</v>
      </c>
      <c r="I31" s="105" t="s">
        <v>293</v>
      </c>
    </row>
    <row r="32" spans="2:12" s="26" customFormat="1" ht="3" customHeight="1" x14ac:dyDescent="0.3">
      <c r="B32" s="105"/>
      <c r="C32" s="105"/>
      <c r="D32" s="105"/>
      <c r="E32" s="105"/>
      <c r="F32" s="134"/>
      <c r="G32" s="134"/>
      <c r="H32" s="135"/>
      <c r="I32" s="105"/>
    </row>
    <row r="33" spans="2:14" s="26" customFormat="1" x14ac:dyDescent="0.3">
      <c r="B33" s="105" t="s">
        <v>116</v>
      </c>
      <c r="C33" s="105"/>
      <c r="D33" s="105" t="s">
        <v>121</v>
      </c>
      <c r="E33" s="105"/>
      <c r="F33" s="49"/>
      <c r="G33" s="134" t="s">
        <v>56</v>
      </c>
      <c r="H33" s="135" t="s">
        <v>10</v>
      </c>
      <c r="I33" s="132" t="s">
        <v>122</v>
      </c>
    </row>
    <row r="34" spans="2:14" s="26" customFormat="1" ht="3" customHeight="1" x14ac:dyDescent="0.3">
      <c r="B34" s="105"/>
      <c r="C34" s="105"/>
      <c r="D34" s="105"/>
      <c r="E34" s="105"/>
      <c r="F34" s="134"/>
      <c r="G34" s="134"/>
      <c r="H34" s="135"/>
      <c r="I34" s="105"/>
    </row>
    <row r="35" spans="2:14" s="26" customFormat="1" x14ac:dyDescent="0.3">
      <c r="B35" s="105" t="s">
        <v>117</v>
      </c>
      <c r="C35" s="105"/>
      <c r="D35" s="105" t="s">
        <v>123</v>
      </c>
      <c r="E35" s="105"/>
      <c r="F35" s="134">
        <v>300</v>
      </c>
      <c r="G35" s="134" t="s">
        <v>56</v>
      </c>
      <c r="H35" s="139" t="str">
        <f>IF(F35=300, "D", "S")</f>
        <v>D</v>
      </c>
      <c r="I35" s="146"/>
    </row>
    <row r="36" spans="2:14" s="26" customFormat="1" ht="3" customHeight="1" x14ac:dyDescent="0.3">
      <c r="B36" s="105"/>
      <c r="C36" s="105"/>
      <c r="D36" s="105"/>
      <c r="E36" s="105"/>
      <c r="F36" s="134"/>
      <c r="G36" s="134"/>
      <c r="H36" s="135"/>
      <c r="I36" s="105"/>
    </row>
    <row r="37" spans="2:14" s="26" customFormat="1" x14ac:dyDescent="0.3">
      <c r="B37" s="105" t="s">
        <v>118</v>
      </c>
      <c r="C37" s="105"/>
      <c r="D37" s="105" t="s">
        <v>124</v>
      </c>
      <c r="E37" s="105"/>
      <c r="F37" s="134">
        <v>300</v>
      </c>
      <c r="G37" s="134" t="s">
        <v>56</v>
      </c>
      <c r="H37" s="139" t="str">
        <f>IF(F37=300, "D", "S")</f>
        <v>D</v>
      </c>
      <c r="I37" s="105"/>
    </row>
    <row r="38" spans="2:14" s="26" customFormat="1" ht="3" customHeight="1" x14ac:dyDescent="0.3">
      <c r="B38" s="105"/>
      <c r="C38" s="105"/>
      <c r="D38" s="105"/>
      <c r="E38" s="105"/>
      <c r="F38" s="134"/>
      <c r="G38" s="134"/>
      <c r="H38" s="135"/>
      <c r="I38" s="105"/>
    </row>
    <row r="39" spans="2:14" s="26" customFormat="1" x14ac:dyDescent="0.3">
      <c r="B39" s="105" t="s">
        <v>119</v>
      </c>
      <c r="C39" s="105"/>
      <c r="D39" s="105" t="s">
        <v>125</v>
      </c>
      <c r="E39" s="105"/>
      <c r="F39" s="134">
        <v>1</v>
      </c>
      <c r="G39" s="134" t="s">
        <v>56</v>
      </c>
      <c r="H39" s="139" t="str">
        <f>IF(F39=1, "D", "S")</f>
        <v>D</v>
      </c>
      <c r="I39" s="105"/>
    </row>
    <row r="40" spans="2:14" s="26" customFormat="1" x14ac:dyDescent="0.3">
      <c r="B40" s="105"/>
      <c r="C40" s="105"/>
      <c r="D40" s="105"/>
      <c r="E40" s="105"/>
      <c r="F40" s="134"/>
      <c r="G40" s="134"/>
      <c r="H40" s="135"/>
      <c r="I40" s="105"/>
    </row>
    <row r="41" spans="2:14" s="26" customFormat="1" ht="14.65" x14ac:dyDescent="0.3">
      <c r="B41" s="39" t="s">
        <v>3</v>
      </c>
      <c r="C41" s="39"/>
      <c r="D41" s="40"/>
      <c r="E41" s="40"/>
      <c r="F41" s="40"/>
      <c r="G41" s="40"/>
      <c r="H41" s="40"/>
      <c r="I41" s="40"/>
      <c r="K41" s="32"/>
      <c r="L41" s="32"/>
      <c r="M41" s="32"/>
      <c r="N41" s="32"/>
    </row>
    <row r="42" spans="2:14" s="26" customFormat="1" ht="3" customHeight="1" x14ac:dyDescent="0.3">
      <c r="B42" s="105"/>
      <c r="C42" s="105"/>
      <c r="D42" s="105"/>
      <c r="E42" s="105"/>
      <c r="F42" s="105"/>
      <c r="G42" s="105"/>
      <c r="H42" s="105"/>
      <c r="I42" s="105"/>
      <c r="K42" s="32"/>
      <c r="L42" s="32"/>
      <c r="M42" s="32"/>
      <c r="N42" s="32"/>
    </row>
    <row r="43" spans="2:14" s="26" customFormat="1" ht="13.9" x14ac:dyDescent="0.3">
      <c r="B43" s="44" t="s">
        <v>5</v>
      </c>
      <c r="C43" s="44"/>
      <c r="D43" s="44" t="s">
        <v>7</v>
      </c>
      <c r="E43" s="44"/>
      <c r="F43" s="46" t="s">
        <v>11</v>
      </c>
      <c r="G43" s="46" t="s">
        <v>6</v>
      </c>
      <c r="H43" s="46" t="s">
        <v>67</v>
      </c>
      <c r="I43" s="45" t="s">
        <v>238</v>
      </c>
      <c r="K43" s="32"/>
      <c r="L43" s="32"/>
      <c r="M43" s="32"/>
      <c r="N43" s="32"/>
    </row>
    <row r="44" spans="2:14" s="26" customFormat="1" ht="3" customHeight="1" x14ac:dyDescent="0.3">
      <c r="B44" s="130"/>
      <c r="C44" s="130"/>
      <c r="D44" s="130"/>
      <c r="E44" s="105"/>
      <c r="F44" s="130"/>
      <c r="G44" s="130"/>
      <c r="H44" s="130"/>
      <c r="I44" s="105"/>
      <c r="K44" s="32"/>
      <c r="L44" s="32"/>
      <c r="M44" s="32"/>
      <c r="N44" s="32"/>
    </row>
    <row r="45" spans="2:14" s="26" customFormat="1" x14ac:dyDescent="0.3">
      <c r="B45" s="42" t="s">
        <v>128</v>
      </c>
      <c r="C45" s="105"/>
      <c r="D45" s="42" t="s">
        <v>132</v>
      </c>
      <c r="E45" s="105"/>
      <c r="F45" s="149">
        <f>Vsyst/Qbld</f>
        <v>6.25</v>
      </c>
      <c r="G45" s="47" t="s">
        <v>56</v>
      </c>
      <c r="H45" s="134" t="s">
        <v>12</v>
      </c>
      <c r="I45" s="43" t="s">
        <v>139</v>
      </c>
      <c r="K45" s="32"/>
      <c r="L45" s="32"/>
      <c r="M45" s="32"/>
      <c r="N45" s="32"/>
    </row>
    <row r="46" spans="2:14" s="26" customFormat="1" ht="3" customHeight="1" x14ac:dyDescent="0.3">
      <c r="B46" s="42"/>
      <c r="C46" s="105"/>
      <c r="D46" s="42"/>
      <c r="E46" s="105"/>
      <c r="F46" s="42"/>
      <c r="G46" s="47"/>
      <c r="H46" s="134"/>
      <c r="I46" s="43"/>
      <c r="K46" s="32"/>
      <c r="L46" s="32"/>
      <c r="M46" s="32"/>
      <c r="N46" s="32"/>
    </row>
    <row r="47" spans="2:14" s="26" customFormat="1" ht="24.75" x14ac:dyDescent="0.3">
      <c r="B47" s="53" t="s">
        <v>129</v>
      </c>
      <c r="C47" s="105"/>
      <c r="D47" s="42" t="s">
        <v>133</v>
      </c>
      <c r="E47" s="105"/>
      <c r="F47" s="150">
        <f>Qbld/Vsyst+Kdeg</f>
        <v>0.16</v>
      </c>
      <c r="G47" s="47" t="s">
        <v>58</v>
      </c>
      <c r="H47" s="134" t="s">
        <v>12</v>
      </c>
      <c r="I47" s="43" t="s">
        <v>140</v>
      </c>
      <c r="K47" s="32"/>
      <c r="L47" s="32"/>
      <c r="M47" s="32"/>
      <c r="N47" s="32"/>
    </row>
    <row r="48" spans="2:14" s="26" customFormat="1" x14ac:dyDescent="0.3">
      <c r="B48" s="42"/>
      <c r="C48" s="105"/>
      <c r="D48" s="42"/>
      <c r="E48" s="105"/>
      <c r="F48" s="42"/>
      <c r="G48" s="47"/>
      <c r="H48" s="134"/>
      <c r="I48" s="43"/>
      <c r="K48" s="32"/>
      <c r="L48" s="32"/>
      <c r="M48" s="32"/>
      <c r="N48" s="32"/>
    </row>
    <row r="49" spans="2:14" s="26" customFormat="1" x14ac:dyDescent="0.3">
      <c r="B49" s="147" t="s">
        <v>141</v>
      </c>
      <c r="C49" s="105"/>
      <c r="D49" s="42"/>
      <c r="E49" s="105"/>
      <c r="F49" s="42"/>
      <c r="G49" s="47"/>
      <c r="H49" s="134"/>
      <c r="I49" s="43"/>
      <c r="K49" s="32"/>
      <c r="L49" s="32"/>
      <c r="M49" s="32"/>
      <c r="N49" s="32"/>
    </row>
    <row r="50" spans="2:14" s="26" customFormat="1" ht="3" customHeight="1" x14ac:dyDescent="0.3">
      <c r="B50" s="42"/>
      <c r="C50" s="105"/>
      <c r="D50" s="42"/>
      <c r="E50" s="105"/>
      <c r="F50" s="42"/>
      <c r="G50" s="47"/>
      <c r="H50" s="134"/>
      <c r="I50" s="43"/>
      <c r="K50" s="32"/>
      <c r="L50" s="32"/>
      <c r="M50" s="32"/>
      <c r="N50" s="32"/>
    </row>
    <row r="51" spans="2:14" s="26" customFormat="1" ht="24.75" x14ac:dyDescent="0.3">
      <c r="B51" s="121" t="s">
        <v>243</v>
      </c>
      <c r="C51" s="105"/>
      <c r="D51" s="42" t="s">
        <v>134</v>
      </c>
      <c r="E51" s="105"/>
      <c r="F51" s="149" t="str">
        <f>IF(AND(Qformevent&gt;0,Fform&gt;0),Qformevent*Fform/Vsyst,"??")</f>
        <v>??</v>
      </c>
      <c r="G51" s="47" t="s">
        <v>138</v>
      </c>
      <c r="H51" s="134" t="s">
        <v>12</v>
      </c>
      <c r="I51" s="43" t="s">
        <v>145</v>
      </c>
      <c r="K51" s="32"/>
      <c r="L51" s="32"/>
      <c r="M51" s="32"/>
      <c r="N51" s="32"/>
    </row>
    <row r="52" spans="2:14" s="26" customFormat="1" x14ac:dyDescent="0.3">
      <c r="B52" s="105"/>
      <c r="C52" s="105"/>
      <c r="D52" s="105"/>
      <c r="E52" s="105"/>
      <c r="F52" s="138"/>
      <c r="G52" s="105"/>
      <c r="H52" s="105"/>
      <c r="I52" s="105"/>
      <c r="K52" s="32"/>
      <c r="L52" s="32"/>
      <c r="M52" s="32"/>
      <c r="N52" s="32"/>
    </row>
    <row r="53" spans="2:14" s="26" customFormat="1" x14ac:dyDescent="0.3">
      <c r="B53" s="147" t="s">
        <v>142</v>
      </c>
      <c r="C53" s="105"/>
      <c r="D53" s="105"/>
      <c r="E53" s="105"/>
      <c r="F53" s="138"/>
      <c r="G53" s="105"/>
      <c r="H53" s="105"/>
      <c r="I53" s="105"/>
      <c r="K53" s="32"/>
      <c r="L53" s="32"/>
      <c r="M53" s="32"/>
      <c r="N53" s="32"/>
    </row>
    <row r="54" spans="2:14" s="26" customFormat="1" ht="3" customHeight="1" x14ac:dyDescent="0.3">
      <c r="B54" s="105"/>
      <c r="C54" s="105"/>
      <c r="D54" s="105"/>
      <c r="E54" s="105"/>
      <c r="F54" s="138"/>
      <c r="G54" s="105"/>
      <c r="H54" s="105"/>
      <c r="I54" s="105"/>
      <c r="K54" s="32"/>
      <c r="L54" s="32"/>
      <c r="M54" s="32"/>
      <c r="N54" s="32"/>
    </row>
    <row r="55" spans="2:14" s="26" customFormat="1" ht="24.75" x14ac:dyDescent="0.3">
      <c r="B55" s="121" t="s">
        <v>244</v>
      </c>
      <c r="C55" s="105"/>
      <c r="D55" s="105" t="s">
        <v>136</v>
      </c>
      <c r="E55" s="105"/>
      <c r="F55" s="149" t="str">
        <f>IF(AND(Qformevent&gt;0,Fform&gt;0,Tshock&gt;0),Qbld*Cproc_dose*(1-EXP(-Ksyst*Tshock))/Ksyst,"??")</f>
        <v>??</v>
      </c>
      <c r="G55" s="134" t="s">
        <v>101</v>
      </c>
      <c r="H55" s="134" t="s">
        <v>12</v>
      </c>
      <c r="I55" s="105" t="s">
        <v>146</v>
      </c>
      <c r="K55" s="32"/>
      <c r="L55" s="32"/>
      <c r="M55" s="32"/>
      <c r="N55" s="32"/>
    </row>
    <row r="56" spans="2:14" s="26" customFormat="1" ht="3" customHeight="1" x14ac:dyDescent="0.3">
      <c r="B56" s="105"/>
      <c r="C56" s="105"/>
      <c r="D56" s="105"/>
      <c r="E56" s="105"/>
      <c r="F56" s="138"/>
      <c r="G56" s="134"/>
      <c r="H56" s="105"/>
      <c r="I56" s="105"/>
      <c r="K56" s="32"/>
      <c r="L56" s="32"/>
      <c r="M56" s="32"/>
      <c r="N56" s="32"/>
    </row>
    <row r="57" spans="2:14" s="26" customFormat="1" ht="15.4" x14ac:dyDescent="0.3">
      <c r="B57" s="105" t="s">
        <v>131</v>
      </c>
      <c r="C57" s="105"/>
      <c r="D57" s="105" t="s">
        <v>98</v>
      </c>
      <c r="E57" s="105"/>
      <c r="F57" s="67" t="str">
        <f>IF(AND(ISNUMBER(Tshock),ISNUMBER(RELEASEshockT)), RELEASEshockT/Tshock,"??")</f>
        <v>??</v>
      </c>
      <c r="G57" s="134" t="s">
        <v>63</v>
      </c>
      <c r="H57" s="134" t="s">
        <v>12</v>
      </c>
      <c r="I57" s="105" t="s">
        <v>148</v>
      </c>
      <c r="K57" s="32"/>
      <c r="L57" s="32"/>
      <c r="M57" s="32"/>
      <c r="N57" s="32"/>
    </row>
    <row r="58" spans="2:14" s="26" customFormat="1" x14ac:dyDescent="0.3">
      <c r="B58" s="105"/>
      <c r="C58" s="105"/>
      <c r="D58" s="105"/>
      <c r="E58" s="105"/>
      <c r="F58" s="138"/>
      <c r="G58" s="134"/>
      <c r="H58" s="105"/>
      <c r="I58" s="105"/>
      <c r="K58" s="32"/>
      <c r="L58" s="32"/>
      <c r="M58" s="32"/>
      <c r="N58" s="32"/>
    </row>
    <row r="59" spans="2:14" s="26" customFormat="1" x14ac:dyDescent="0.3">
      <c r="B59" s="147" t="s">
        <v>143</v>
      </c>
      <c r="C59" s="105"/>
      <c r="D59" s="105"/>
      <c r="E59" s="105"/>
      <c r="F59" s="138"/>
      <c r="G59" s="134"/>
      <c r="H59" s="105"/>
      <c r="I59" s="105"/>
      <c r="K59" s="32"/>
      <c r="L59" s="32"/>
      <c r="M59" s="32"/>
      <c r="N59" s="32"/>
    </row>
    <row r="60" spans="2:14" s="26" customFormat="1" ht="3" customHeight="1" x14ac:dyDescent="0.3">
      <c r="B60" s="147"/>
      <c r="C60" s="105"/>
      <c r="D60" s="105"/>
      <c r="E60" s="105"/>
      <c r="F60" s="138"/>
      <c r="G60" s="134"/>
      <c r="H60" s="105"/>
      <c r="I60" s="105"/>
      <c r="K60" s="32"/>
      <c r="L60" s="32"/>
      <c r="M60" s="32"/>
      <c r="N60" s="32"/>
    </row>
    <row r="61" spans="2:14" s="26" customFormat="1" x14ac:dyDescent="0.3">
      <c r="B61" s="42" t="s">
        <v>126</v>
      </c>
      <c r="C61" s="105"/>
      <c r="D61" s="42" t="s">
        <v>127</v>
      </c>
      <c r="E61" s="105"/>
      <c r="F61" s="149">
        <f>Trepshock/Tint</f>
        <v>300</v>
      </c>
      <c r="G61" s="47" t="s">
        <v>8</v>
      </c>
      <c r="H61" s="134" t="s">
        <v>12</v>
      </c>
      <c r="I61" s="43" t="s">
        <v>147</v>
      </c>
      <c r="K61" s="32"/>
      <c r="L61" s="32"/>
      <c r="M61" s="32"/>
      <c r="N61" s="32"/>
    </row>
    <row r="62" spans="2:14" s="26" customFormat="1" ht="3" customHeight="1" x14ac:dyDescent="0.3">
      <c r="B62" s="105"/>
      <c r="C62" s="105"/>
      <c r="D62" s="105"/>
      <c r="E62" s="105"/>
      <c r="F62" s="138"/>
      <c r="G62" s="134"/>
      <c r="H62" s="105"/>
      <c r="I62" s="105"/>
      <c r="K62" s="32"/>
      <c r="L62" s="32"/>
      <c r="M62" s="32"/>
      <c r="N62" s="32"/>
    </row>
    <row r="63" spans="2:14" s="26" customFormat="1" ht="24.75" x14ac:dyDescent="0.3">
      <c r="B63" s="121" t="s">
        <v>245</v>
      </c>
      <c r="C63" s="132"/>
      <c r="D63" s="132" t="s">
        <v>232</v>
      </c>
      <c r="E63" s="132"/>
      <c r="F63" s="150" t="str">
        <f t="array" aca="1" ref="F63" ca="1">IF(AND(ISNUMBER(Qbld),ISNUMBER(Cproc_dose),ISNUMBER(Trepshock),ISNUMBER(Tint),ISNUMBER(Ksyst)),SUM(1-EXP(-(Trepshock-(ROW(INDIRECT("A1:a" &amp; n))-1)*Tint)*Ksyst))*Qbld*Cproc_dose/Ksyst,"??")</f>
        <v>??</v>
      </c>
      <c r="G63" s="135" t="s">
        <v>101</v>
      </c>
      <c r="H63" s="135" t="s">
        <v>12</v>
      </c>
      <c r="I63" s="148" t="s">
        <v>233</v>
      </c>
      <c r="K63" s="32"/>
      <c r="L63" s="32"/>
      <c r="M63" s="32"/>
      <c r="N63" s="32"/>
    </row>
    <row r="64" spans="2:14" s="26" customFormat="1" ht="3" customHeight="1" x14ac:dyDescent="0.3">
      <c r="B64" s="105"/>
      <c r="C64" s="105"/>
      <c r="D64" s="105"/>
      <c r="E64" s="105"/>
      <c r="F64" s="138"/>
      <c r="G64" s="134"/>
      <c r="H64" s="105"/>
      <c r="I64" s="105"/>
      <c r="K64" s="32"/>
      <c r="L64" s="32"/>
      <c r="M64" s="32"/>
      <c r="N64" s="32"/>
    </row>
    <row r="65" spans="2:14" s="26" customFormat="1" ht="15.4" x14ac:dyDescent="0.3">
      <c r="B65" s="105" t="s">
        <v>131</v>
      </c>
      <c r="C65" s="105"/>
      <c r="D65" s="105" t="s">
        <v>98</v>
      </c>
      <c r="E65" s="105"/>
      <c r="F65" s="67" t="str">
        <f ca="1">IF(AND(ISNUMBER(RELEASEshockintT),ISNUMBER(Trepshock)), RELEASEshockintT/Trepshock,"??")</f>
        <v>??</v>
      </c>
      <c r="G65" s="134" t="s">
        <v>63</v>
      </c>
      <c r="H65" s="134" t="s">
        <v>12</v>
      </c>
      <c r="I65" s="105" t="s">
        <v>149</v>
      </c>
      <c r="K65" s="32"/>
      <c r="L65" s="32"/>
      <c r="M65" s="32"/>
      <c r="N65" s="32"/>
    </row>
    <row r="66" spans="2:14" s="26" customFormat="1" x14ac:dyDescent="0.3">
      <c r="B66" s="105"/>
      <c r="C66" s="105"/>
      <c r="D66" s="105"/>
      <c r="E66" s="105"/>
      <c r="F66" s="105"/>
      <c r="G66" s="134"/>
      <c r="H66" s="134"/>
      <c r="I66" s="105"/>
      <c r="K66" s="32"/>
      <c r="L66" s="32"/>
      <c r="M66" s="32"/>
      <c r="N66" s="32"/>
    </row>
    <row r="67" spans="2:14" s="26" customFormat="1" x14ac:dyDescent="0.3">
      <c r="B67" s="147" t="s">
        <v>144</v>
      </c>
      <c r="C67" s="105"/>
      <c r="D67" s="105"/>
      <c r="E67" s="105"/>
      <c r="F67" s="105"/>
      <c r="G67" s="134"/>
      <c r="H67" s="134"/>
      <c r="I67" s="105"/>
      <c r="K67" s="32"/>
      <c r="L67" s="32"/>
      <c r="M67" s="32"/>
      <c r="N67" s="32"/>
    </row>
    <row r="68" spans="2:14" s="26" customFormat="1" ht="3" customHeight="1" x14ac:dyDescent="0.3">
      <c r="B68" s="147"/>
      <c r="C68" s="105"/>
      <c r="D68" s="105"/>
      <c r="E68" s="105"/>
      <c r="F68" s="105"/>
      <c r="G68" s="134"/>
      <c r="H68" s="134"/>
      <c r="I68" s="105"/>
      <c r="K68" s="32"/>
      <c r="L68" s="32"/>
      <c r="M68" s="32"/>
      <c r="N68" s="32"/>
    </row>
    <row r="69" spans="2:14" s="26" customFormat="1" ht="24.75" x14ac:dyDescent="0.3">
      <c r="B69" s="121" t="s">
        <v>243</v>
      </c>
      <c r="C69" s="105"/>
      <c r="D69" s="42" t="s">
        <v>134</v>
      </c>
      <c r="E69" s="105"/>
      <c r="F69" s="149" t="str">
        <f>IF(AND(Qformcont&gt;0,Fform&gt;0),Qformcont*Fform/Vsyst,"??")</f>
        <v>??</v>
      </c>
      <c r="G69" s="47" t="s">
        <v>138</v>
      </c>
      <c r="H69" s="134" t="s">
        <v>12</v>
      </c>
      <c r="I69" s="43" t="s">
        <v>153</v>
      </c>
      <c r="K69" s="32"/>
      <c r="L69" s="32"/>
      <c r="M69" s="32"/>
      <c r="N69" s="32"/>
    </row>
    <row r="70" spans="2:14" s="26" customFormat="1" ht="3" customHeight="1" x14ac:dyDescent="0.3">
      <c r="B70" s="105"/>
      <c r="C70" s="105"/>
      <c r="D70" s="105"/>
      <c r="E70" s="105"/>
      <c r="F70" s="138"/>
      <c r="G70" s="105"/>
      <c r="H70" s="105"/>
      <c r="I70" s="105"/>
      <c r="K70" s="32"/>
      <c r="L70" s="32"/>
      <c r="M70" s="32"/>
      <c r="N70" s="32"/>
    </row>
    <row r="71" spans="2:14" s="26" customFormat="1" ht="13.9" x14ac:dyDescent="0.3">
      <c r="B71" s="105" t="s">
        <v>130</v>
      </c>
      <c r="C71" s="105"/>
      <c r="D71" s="105" t="s">
        <v>135</v>
      </c>
      <c r="E71" s="105"/>
      <c r="F71" s="149" t="str">
        <f>IF(AND(Qformcont&gt;0,Fform&gt;0),(Cproc_continuous/(1+Ksyst*HRT)),"??")</f>
        <v>??</v>
      </c>
      <c r="G71" s="134" t="s">
        <v>138</v>
      </c>
      <c r="H71" s="134" t="s">
        <v>12</v>
      </c>
      <c r="I71" s="105" t="s">
        <v>150</v>
      </c>
      <c r="K71" s="32"/>
      <c r="L71" s="32"/>
      <c r="M71" s="32"/>
      <c r="N71" s="32"/>
    </row>
    <row r="72" spans="2:14" s="26" customFormat="1" ht="3" customHeight="1" x14ac:dyDescent="0.3">
      <c r="B72" s="105"/>
      <c r="C72" s="105"/>
      <c r="D72" s="105"/>
      <c r="E72" s="105"/>
      <c r="F72" s="138"/>
      <c r="G72" s="134"/>
      <c r="H72" s="105"/>
      <c r="I72" s="105"/>
      <c r="K72" s="32"/>
      <c r="L72" s="32"/>
      <c r="M72" s="32"/>
      <c r="N72" s="32"/>
    </row>
    <row r="73" spans="2:14" s="26" customFormat="1" ht="37.15" x14ac:dyDescent="0.3">
      <c r="B73" s="121" t="s">
        <v>247</v>
      </c>
      <c r="C73" s="105"/>
      <c r="D73" s="105" t="s">
        <v>137</v>
      </c>
      <c r="E73" s="105"/>
      <c r="F73" s="149" t="str">
        <f>+IF(AND(Qformcont&gt;0,Fform&gt;0),Qbld*Cbld*Tcont,"??")</f>
        <v>??</v>
      </c>
      <c r="G73" s="134" t="s">
        <v>63</v>
      </c>
      <c r="H73" s="134" t="s">
        <v>12</v>
      </c>
      <c r="I73" s="105" t="s">
        <v>151</v>
      </c>
      <c r="K73" s="32"/>
      <c r="L73" s="32"/>
      <c r="M73" s="32"/>
      <c r="N73" s="32"/>
    </row>
    <row r="74" spans="2:14" s="26" customFormat="1" ht="3" customHeight="1" x14ac:dyDescent="0.3">
      <c r="B74" s="105"/>
      <c r="C74" s="105"/>
      <c r="D74" s="105"/>
      <c r="E74" s="105"/>
      <c r="F74" s="138"/>
      <c r="G74" s="134"/>
      <c r="H74" s="105"/>
      <c r="I74" s="105"/>
      <c r="K74" s="32"/>
      <c r="L74" s="32"/>
      <c r="M74" s="32"/>
      <c r="N74" s="32"/>
    </row>
    <row r="75" spans="2:14" s="26" customFormat="1" ht="15.4" x14ac:dyDescent="0.3">
      <c r="B75" s="105" t="s">
        <v>131</v>
      </c>
      <c r="C75" s="105"/>
      <c r="D75" s="105" t="s">
        <v>98</v>
      </c>
      <c r="E75" s="105"/>
      <c r="F75" s="67" t="str">
        <f>+IF(AND(Qformcont&gt;0,Fform&gt;0),RELEASEcontT/Tcont, "??")</f>
        <v>??</v>
      </c>
      <c r="G75" s="134" t="s">
        <v>63</v>
      </c>
      <c r="H75" s="134" t="s">
        <v>12</v>
      </c>
      <c r="I75" s="105" t="s">
        <v>152</v>
      </c>
      <c r="K75" s="32"/>
      <c r="L75" s="32"/>
      <c r="M75" s="32"/>
      <c r="N75" s="32"/>
    </row>
    <row r="76" spans="2:14" s="26" customFormat="1" x14ac:dyDescent="0.3">
      <c r="B76" s="105"/>
      <c r="C76" s="105"/>
      <c r="D76" s="105"/>
      <c r="E76" s="105"/>
      <c r="F76" s="138"/>
      <c r="G76" s="134"/>
      <c r="H76" s="134"/>
      <c r="I76" s="105"/>
      <c r="K76" s="32"/>
      <c r="L76" s="32"/>
      <c r="M76" s="32"/>
      <c r="N76" s="32"/>
    </row>
    <row r="77" spans="2:14" s="26" customFormat="1" x14ac:dyDescent="0.3">
      <c r="B77" s="56" t="s">
        <v>68</v>
      </c>
      <c r="C77" s="56"/>
    </row>
    <row r="78" spans="2:14" s="26" customFormat="1" x14ac:dyDescent="0.3"/>
    <row r="79" spans="2:14" s="26" customFormat="1" x14ac:dyDescent="0.3"/>
    <row r="80" spans="2:14" s="26" customFormat="1" x14ac:dyDescent="0.3"/>
    <row r="81" s="26" customFormat="1" x14ac:dyDescent="0.3"/>
    <row r="82" s="26" customFormat="1" x14ac:dyDescent="0.3"/>
    <row r="83" s="26" customFormat="1" x14ac:dyDescent="0.3"/>
    <row r="84" s="26" customFormat="1" x14ac:dyDescent="0.3"/>
    <row r="85" s="26" customFormat="1" x14ac:dyDescent="0.3"/>
    <row r="86" s="26" customFormat="1" x14ac:dyDescent="0.3"/>
    <row r="87" s="26" customFormat="1" x14ac:dyDescent="0.3"/>
    <row r="88" s="26" customFormat="1" x14ac:dyDescent="0.3"/>
    <row r="89" s="26" customFormat="1" x14ac:dyDescent="0.3"/>
    <row r="90" s="26" customFormat="1" x14ac:dyDescent="0.3"/>
    <row r="91" s="26" customFormat="1" x14ac:dyDescent="0.3"/>
    <row r="92" s="26" customFormat="1" x14ac:dyDescent="0.3"/>
    <row r="93" s="26" customFormat="1" x14ac:dyDescent="0.3"/>
    <row r="94" s="26" customFormat="1" x14ac:dyDescent="0.3"/>
    <row r="95" s="26" customFormat="1" x14ac:dyDescent="0.3"/>
    <row r="96" s="26" customFormat="1" x14ac:dyDescent="0.3"/>
    <row r="97" s="26" customFormat="1" x14ac:dyDescent="0.3"/>
    <row r="98" s="26" customFormat="1" x14ac:dyDescent="0.3"/>
    <row r="99" s="26" customFormat="1" x14ac:dyDescent="0.3"/>
    <row r="100" s="26" customFormat="1" x14ac:dyDescent="0.3"/>
    <row r="101" s="26" customFormat="1" x14ac:dyDescent="0.3"/>
    <row r="102" s="26" customFormat="1" x14ac:dyDescent="0.3"/>
    <row r="103" s="26" customFormat="1" x14ac:dyDescent="0.3"/>
    <row r="104" s="26" customFormat="1" x14ac:dyDescent="0.3"/>
    <row r="105" s="26" customFormat="1" x14ac:dyDescent="0.3"/>
    <row r="106" s="26" customFormat="1" x14ac:dyDescent="0.3"/>
    <row r="107" s="26" customFormat="1" x14ac:dyDescent="0.3"/>
    <row r="108" s="26" customFormat="1" x14ac:dyDescent="0.3"/>
    <row r="109" s="26" customFormat="1" x14ac:dyDescent="0.3"/>
    <row r="110" s="26" customFormat="1" x14ac:dyDescent="0.3"/>
    <row r="111" s="26" customFormat="1" x14ac:dyDescent="0.3"/>
    <row r="112" s="26" customFormat="1" x14ac:dyDescent="0.3"/>
    <row r="113" s="26" customFormat="1" x14ac:dyDescent="0.3"/>
    <row r="114" s="26" customFormat="1" x14ac:dyDescent="0.3"/>
    <row r="115" s="26" customFormat="1" x14ac:dyDescent="0.3"/>
    <row r="116" s="26" customFormat="1" x14ac:dyDescent="0.3"/>
    <row r="117" s="26" customFormat="1" x14ac:dyDescent="0.3"/>
    <row r="118" s="26" customFormat="1" x14ac:dyDescent="0.3"/>
    <row r="119" s="26" customFormat="1" x14ac:dyDescent="0.3"/>
    <row r="120" s="26" customFormat="1" x14ac:dyDescent="0.3"/>
    <row r="121" s="26" customFormat="1" x14ac:dyDescent="0.3"/>
    <row r="122" s="26" customFormat="1" x14ac:dyDescent="0.3"/>
    <row r="123" s="26" customFormat="1" x14ac:dyDescent="0.3"/>
    <row r="124" s="26" customFormat="1" x14ac:dyDescent="0.3"/>
    <row r="125" s="26" customFormat="1" x14ac:dyDescent="0.3"/>
    <row r="126" s="26" customFormat="1" x14ac:dyDescent="0.3"/>
    <row r="127" s="26" customFormat="1" x14ac:dyDescent="0.3"/>
    <row r="128" s="26" customFormat="1" x14ac:dyDescent="0.3"/>
    <row r="129" s="26" customFormat="1" x14ac:dyDescent="0.3"/>
    <row r="130" s="26" customFormat="1" x14ac:dyDescent="0.3"/>
    <row r="131" s="26" customFormat="1" x14ac:dyDescent="0.3"/>
    <row r="132" s="26" customFormat="1" x14ac:dyDescent="0.3"/>
    <row r="133" s="26" customFormat="1" x14ac:dyDescent="0.3"/>
    <row r="134" s="26" customFormat="1" x14ac:dyDescent="0.3"/>
    <row r="135" s="26" customFormat="1" x14ac:dyDescent="0.3"/>
    <row r="136" s="26" customFormat="1" x14ac:dyDescent="0.3"/>
    <row r="137" s="26" customFormat="1" x14ac:dyDescent="0.3"/>
    <row r="138" s="26" customFormat="1" x14ac:dyDescent="0.3"/>
    <row r="139" s="26" customFormat="1" x14ac:dyDescent="0.3"/>
    <row r="140" s="26" customFormat="1" x14ac:dyDescent="0.3"/>
    <row r="141" s="26" customFormat="1" x14ac:dyDescent="0.3"/>
    <row r="142" s="26" customFormat="1" x14ac:dyDescent="0.3"/>
    <row r="143" s="26" customFormat="1" x14ac:dyDescent="0.3"/>
    <row r="144" s="26" customFormat="1" x14ac:dyDescent="0.3"/>
    <row r="145" s="26" customFormat="1" x14ac:dyDescent="0.3"/>
    <row r="146" s="26" customFormat="1" x14ac:dyDescent="0.3"/>
    <row r="147" s="26" customFormat="1" x14ac:dyDescent="0.3"/>
    <row r="148" s="26" customFormat="1" x14ac:dyDescent="0.3"/>
    <row r="149" s="26" customFormat="1" x14ac:dyDescent="0.3"/>
    <row r="150" s="26" customFormat="1" x14ac:dyDescent="0.3"/>
    <row r="151" s="26" customFormat="1" x14ac:dyDescent="0.3"/>
    <row r="152" s="26" customFormat="1" x14ac:dyDescent="0.3"/>
    <row r="153" s="26" customFormat="1" x14ac:dyDescent="0.3"/>
    <row r="154" s="26" customFormat="1" x14ac:dyDescent="0.3"/>
    <row r="155" s="26" customFormat="1" x14ac:dyDescent="0.3"/>
    <row r="156" s="26" customFormat="1" x14ac:dyDescent="0.3"/>
    <row r="157" s="26" customFormat="1" x14ac:dyDescent="0.3"/>
    <row r="158" s="26" customFormat="1" x14ac:dyDescent="0.3"/>
    <row r="159" s="26" customFormat="1" x14ac:dyDescent="0.3"/>
    <row r="160" s="26" customFormat="1" x14ac:dyDescent="0.3"/>
    <row r="161" s="26" customFormat="1" x14ac:dyDescent="0.3"/>
    <row r="162" s="26" customFormat="1" x14ac:dyDescent="0.3"/>
    <row r="163" s="26" customFormat="1" x14ac:dyDescent="0.3"/>
    <row r="164" s="26" customFormat="1" x14ac:dyDescent="0.3"/>
    <row r="165" s="26" customFormat="1" x14ac:dyDescent="0.3"/>
    <row r="166" s="26" customFormat="1" x14ac:dyDescent="0.3"/>
    <row r="167" s="26" customFormat="1" x14ac:dyDescent="0.3"/>
    <row r="168" s="26" customFormat="1" x14ac:dyDescent="0.3"/>
    <row r="169" s="26" customFormat="1" x14ac:dyDescent="0.3"/>
    <row r="170" s="26" customFormat="1" x14ac:dyDescent="0.3"/>
    <row r="171" s="26" customFormat="1" x14ac:dyDescent="0.3"/>
    <row r="172" s="26" customFormat="1" x14ac:dyDescent="0.3"/>
    <row r="173" s="26" customFormat="1" x14ac:dyDescent="0.3"/>
    <row r="174" s="26" customFormat="1" x14ac:dyDescent="0.3"/>
    <row r="175" s="26" customFormat="1" x14ac:dyDescent="0.3"/>
    <row r="176" s="26" customFormat="1" x14ac:dyDescent="0.3"/>
    <row r="177" s="26" customFormat="1" x14ac:dyDescent="0.3"/>
    <row r="178" s="26" customFormat="1" x14ac:dyDescent="0.3"/>
    <row r="179" s="26" customFormat="1" x14ac:dyDescent="0.3"/>
    <row r="180" s="26" customFormat="1" x14ac:dyDescent="0.3"/>
    <row r="181" s="26" customFormat="1" x14ac:dyDescent="0.3"/>
    <row r="182" s="26" customFormat="1" x14ac:dyDescent="0.3"/>
    <row r="183" s="26" customFormat="1" x14ac:dyDescent="0.3"/>
    <row r="184" s="26" customFormat="1" x14ac:dyDescent="0.3"/>
    <row r="185" s="26" customFormat="1" x14ac:dyDescent="0.3"/>
    <row r="186" s="26" customFormat="1" x14ac:dyDescent="0.3"/>
    <row r="187" s="26" customFormat="1" x14ac:dyDescent="0.3"/>
    <row r="188" s="26" customFormat="1" x14ac:dyDescent="0.3"/>
    <row r="189" s="26" customFormat="1" x14ac:dyDescent="0.3"/>
    <row r="190" s="26" customFormat="1" x14ac:dyDescent="0.3"/>
    <row r="191" s="26" customFormat="1" x14ac:dyDescent="0.3"/>
    <row r="192" s="26" customFormat="1" x14ac:dyDescent="0.3"/>
    <row r="193" s="26" customFormat="1" x14ac:dyDescent="0.3"/>
    <row r="194" s="26" customFormat="1" x14ac:dyDescent="0.3"/>
    <row r="195" s="26" customFormat="1" x14ac:dyDescent="0.3"/>
    <row r="196" s="26" customFormat="1" x14ac:dyDescent="0.3"/>
    <row r="197" s="26" customFormat="1" x14ac:dyDescent="0.3"/>
    <row r="198" s="26" customFormat="1" x14ac:dyDescent="0.3"/>
    <row r="199" s="26" customFormat="1" x14ac:dyDescent="0.3"/>
    <row r="200" s="26" customFormat="1" x14ac:dyDescent="0.3"/>
    <row r="201" s="26" customFormat="1" x14ac:dyDescent="0.3"/>
    <row r="202" s="26" customFormat="1" x14ac:dyDescent="0.3"/>
    <row r="203" s="26" customFormat="1" x14ac:dyDescent="0.3"/>
    <row r="204" s="26" customFormat="1" x14ac:dyDescent="0.3"/>
    <row r="205" s="26" customFormat="1" x14ac:dyDescent="0.3"/>
    <row r="206" s="26" customFormat="1" x14ac:dyDescent="0.3"/>
    <row r="207" s="26" customFormat="1" x14ac:dyDescent="0.3"/>
    <row r="208" s="26" customFormat="1" x14ac:dyDescent="0.3"/>
    <row r="209" s="26" customFormat="1" x14ac:dyDescent="0.3"/>
    <row r="210" s="26" customFormat="1" x14ac:dyDescent="0.3"/>
    <row r="211" s="26" customFormat="1" x14ac:dyDescent="0.3"/>
    <row r="212" s="26" customFormat="1" x14ac:dyDescent="0.3"/>
    <row r="213" s="26" customFormat="1" x14ac:dyDescent="0.3"/>
    <row r="214" s="26" customFormat="1" x14ac:dyDescent="0.3"/>
    <row r="215" s="26" customFormat="1" x14ac:dyDescent="0.3"/>
    <row r="216" s="26" customFormat="1" x14ac:dyDescent="0.3"/>
    <row r="217" s="26" customFormat="1" x14ac:dyDescent="0.3"/>
    <row r="218" s="26" customFormat="1" x14ac:dyDescent="0.3"/>
    <row r="219" s="26" customFormat="1" x14ac:dyDescent="0.3"/>
    <row r="220" s="26" customFormat="1" x14ac:dyDescent="0.3"/>
    <row r="221" s="26" customFormat="1" x14ac:dyDescent="0.3"/>
    <row r="222" s="26" customFormat="1" x14ac:dyDescent="0.3"/>
    <row r="223" s="26" customFormat="1" x14ac:dyDescent="0.3"/>
    <row r="224" s="26" customFormat="1" x14ac:dyDescent="0.3"/>
    <row r="225" s="26" customFormat="1" x14ac:dyDescent="0.3"/>
    <row r="226" s="26" customFormat="1" x14ac:dyDescent="0.3"/>
    <row r="227" s="26" customFormat="1" x14ac:dyDescent="0.3"/>
    <row r="228" s="26" customFormat="1" x14ac:dyDescent="0.3"/>
    <row r="229" s="26" customFormat="1" x14ac:dyDescent="0.3"/>
    <row r="230" s="26" customFormat="1" x14ac:dyDescent="0.3"/>
    <row r="231" s="26" customFormat="1" x14ac:dyDescent="0.3"/>
    <row r="232" s="26" customFormat="1" x14ac:dyDescent="0.3"/>
    <row r="233" s="26" customFormat="1" x14ac:dyDescent="0.3"/>
    <row r="234" s="26" customFormat="1" x14ac:dyDescent="0.3"/>
    <row r="235" s="26" customFormat="1" x14ac:dyDescent="0.3"/>
    <row r="236" s="26" customFormat="1" x14ac:dyDescent="0.3"/>
    <row r="237" s="26" customFormat="1" x14ac:dyDescent="0.3"/>
    <row r="238" s="26" customFormat="1" x14ac:dyDescent="0.3"/>
    <row r="239" s="26" customFormat="1" x14ac:dyDescent="0.3"/>
    <row r="240" s="26" customFormat="1" x14ac:dyDescent="0.3"/>
    <row r="241" s="26" customFormat="1" x14ac:dyDescent="0.3"/>
    <row r="242" s="26" customFormat="1" x14ac:dyDescent="0.3"/>
    <row r="243" s="26" customFormat="1" x14ac:dyDescent="0.3"/>
    <row r="244" s="26" customFormat="1" x14ac:dyDescent="0.3"/>
    <row r="245" s="26" customFormat="1" x14ac:dyDescent="0.3"/>
    <row r="246" s="26" customFormat="1" x14ac:dyDescent="0.3"/>
    <row r="247" s="26" customFormat="1" x14ac:dyDescent="0.3"/>
    <row r="248" s="26" customFormat="1" x14ac:dyDescent="0.3"/>
    <row r="249" s="26" customFormat="1" x14ac:dyDescent="0.3"/>
    <row r="250" s="26" customFormat="1" x14ac:dyDescent="0.3"/>
    <row r="251" s="26" customFormat="1" x14ac:dyDescent="0.3"/>
    <row r="252" s="26" customFormat="1" x14ac:dyDescent="0.3"/>
    <row r="253" s="26" customFormat="1" x14ac:dyDescent="0.3"/>
    <row r="254" s="26" customFormat="1" x14ac:dyDescent="0.3"/>
    <row r="255" s="26" customFormat="1" x14ac:dyDescent="0.3"/>
    <row r="256" s="26" customFormat="1" x14ac:dyDescent="0.3"/>
    <row r="257" s="26" customFormat="1" x14ac:dyDescent="0.3"/>
    <row r="258" s="26" customFormat="1" x14ac:dyDescent="0.3"/>
    <row r="259" s="26" customFormat="1" x14ac:dyDescent="0.3"/>
    <row r="260" s="26" customFormat="1" x14ac:dyDescent="0.3"/>
    <row r="261" s="26" customFormat="1" x14ac:dyDescent="0.3"/>
    <row r="262" s="26" customFormat="1" x14ac:dyDescent="0.3"/>
    <row r="263" s="26" customFormat="1" x14ac:dyDescent="0.3"/>
    <row r="264" s="26" customFormat="1" x14ac:dyDescent="0.3"/>
    <row r="265" s="26" customFormat="1" x14ac:dyDescent="0.3"/>
    <row r="266" s="26" customFormat="1" x14ac:dyDescent="0.3"/>
    <row r="267" s="26" customFormat="1" x14ac:dyDescent="0.3"/>
    <row r="268" s="26" customFormat="1" x14ac:dyDescent="0.3"/>
    <row r="269" s="26" customFormat="1" x14ac:dyDescent="0.3"/>
    <row r="270" s="26" customFormat="1" x14ac:dyDescent="0.3"/>
    <row r="271" s="26" customFormat="1" x14ac:dyDescent="0.3"/>
    <row r="272" s="26" customFormat="1" x14ac:dyDescent="0.3"/>
    <row r="273" s="26" customFormat="1" x14ac:dyDescent="0.3"/>
    <row r="274" s="26" customFormat="1" x14ac:dyDescent="0.3"/>
    <row r="275" s="26" customFormat="1" x14ac:dyDescent="0.3"/>
    <row r="276" s="26" customFormat="1" x14ac:dyDescent="0.3"/>
    <row r="277" s="26" customFormat="1" x14ac:dyDescent="0.3"/>
    <row r="278" s="26" customFormat="1" x14ac:dyDescent="0.3"/>
    <row r="279" s="26" customFormat="1" x14ac:dyDescent="0.3"/>
    <row r="280" s="26" customFormat="1" x14ac:dyDescent="0.3"/>
    <row r="281" s="26" customFormat="1" x14ac:dyDescent="0.3"/>
    <row r="282" s="26" customFormat="1" x14ac:dyDescent="0.3"/>
    <row r="283" s="26" customFormat="1" x14ac:dyDescent="0.3"/>
    <row r="284" s="26" customFormat="1" x14ac:dyDescent="0.3"/>
    <row r="285" s="26" customFormat="1" x14ac:dyDescent="0.3"/>
    <row r="286" s="26" customFormat="1" x14ac:dyDescent="0.3"/>
    <row r="287" s="26" customFormat="1" x14ac:dyDescent="0.3"/>
    <row r="288" s="26" customFormat="1" x14ac:dyDescent="0.3"/>
    <row r="289" spans="2:9" s="26" customFormat="1" x14ac:dyDescent="0.3"/>
    <row r="290" spans="2:9" s="26" customFormat="1" x14ac:dyDescent="0.3"/>
    <row r="291" spans="2:9" s="26" customFormat="1" x14ac:dyDescent="0.3"/>
    <row r="292" spans="2:9" s="26" customFormat="1" x14ac:dyDescent="0.3"/>
    <row r="293" spans="2:9" s="26" customFormat="1" x14ac:dyDescent="0.3"/>
    <row r="294" spans="2:9" s="26" customFormat="1" x14ac:dyDescent="0.3"/>
    <row r="295" spans="2:9" s="26" customFormat="1" x14ac:dyDescent="0.3"/>
    <row r="296" spans="2:9" s="26" customFormat="1" x14ac:dyDescent="0.3"/>
    <row r="297" spans="2:9" s="26" customFormat="1" x14ac:dyDescent="0.3"/>
    <row r="298" spans="2:9" x14ac:dyDescent="0.3">
      <c r="B298" s="26"/>
      <c r="C298" s="26"/>
      <c r="D298" s="26"/>
      <c r="F298" s="26"/>
      <c r="G298" s="26"/>
      <c r="H298" s="26"/>
      <c r="I298" s="26"/>
    </row>
  </sheetData>
  <sheetProtection algorithmName="SHA-512" hashValue="pgQgRa2XS6LZtHJUeWbn3qWa+86GbGYIav+WyU61Cr83JCXHx3a2hJjLjZjKsA4ng/ndY4zkyJKyNkGhQgssvQ==" saltValue="HpatYLElG0q6hv+uGokhWw==" spinCount="100000" sheet="1" objects="1" scenarios="1" formatCells="0" formatColumns="0" formatRows="0"/>
  <dataConsolidate/>
  <mergeCells count="5">
    <mergeCell ref="B9:I9"/>
    <mergeCell ref="B12:I12"/>
    <mergeCell ref="B7:I7"/>
    <mergeCell ref="B2:H2"/>
    <mergeCell ref="B4:I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Y275"/>
  <sheetViews>
    <sheetView zoomScaleNormal="100" workbookViewId="0"/>
  </sheetViews>
  <sheetFormatPr defaultColWidth="8.76171875" defaultRowHeight="12.4" x14ac:dyDescent="0.3"/>
  <cols>
    <col min="1" max="1" width="1.64453125" style="26" customWidth="1"/>
    <col min="2" max="2" width="45.64453125" style="27" customWidth="1"/>
    <col min="3" max="3" width="1.64453125" style="27" customWidth="1"/>
    <col min="4" max="4" width="15.64453125" style="27" customWidth="1"/>
    <col min="5" max="5" width="1.64453125" style="26" customWidth="1"/>
    <col min="6" max="8" width="10.64453125" style="27" customWidth="1"/>
    <col min="9" max="9" width="65.64453125" style="27" customWidth="1"/>
    <col min="10" max="15" width="8.76171875" style="26"/>
    <col min="16" max="16" width="37.234375" style="26" customWidth="1"/>
    <col min="17" max="62" width="8.76171875" style="26"/>
    <col min="63" max="16384" width="8.76171875" style="27"/>
  </cols>
  <sheetData>
    <row r="1" spans="1:103" x14ac:dyDescent="0.3">
      <c r="B1" s="26"/>
      <c r="C1" s="26"/>
      <c r="D1" s="26"/>
      <c r="F1" s="26"/>
      <c r="G1" s="26"/>
      <c r="H1" s="26"/>
      <c r="I1" s="26"/>
    </row>
    <row r="2" spans="1:103" ht="42.75" customHeight="1" x14ac:dyDescent="0.3">
      <c r="B2" s="349" t="s">
        <v>176</v>
      </c>
      <c r="C2" s="349"/>
      <c r="D2" s="349"/>
      <c r="E2" s="349"/>
      <c r="F2" s="349"/>
      <c r="G2" s="349"/>
      <c r="H2" s="349"/>
      <c r="I2" s="26"/>
    </row>
    <row r="3" spans="1:103" x14ac:dyDescent="0.3">
      <c r="B3" s="26"/>
      <c r="C3" s="26"/>
      <c r="D3" s="26"/>
      <c r="F3" s="26"/>
      <c r="G3" s="26"/>
      <c r="H3" s="26"/>
      <c r="I3" s="26"/>
    </row>
    <row r="4" spans="1:103" ht="17.649999999999999" x14ac:dyDescent="0.3">
      <c r="A4" s="24"/>
      <c r="B4" s="359" t="s">
        <v>270</v>
      </c>
      <c r="C4" s="359"/>
      <c r="D4" s="359"/>
      <c r="E4" s="359"/>
      <c r="F4" s="359"/>
      <c r="G4" s="359"/>
      <c r="H4" s="359"/>
      <c r="I4" s="359"/>
      <c r="J4" s="24"/>
      <c r="K4" s="24"/>
      <c r="L4" s="24"/>
      <c r="M4" s="24"/>
      <c r="N4" s="24"/>
      <c r="O4" s="24"/>
      <c r="P4" s="24"/>
      <c r="Q4" s="24"/>
      <c r="BK4" s="26"/>
      <c r="BL4" s="26"/>
      <c r="BM4" s="26"/>
    </row>
    <row r="5" spans="1:103" ht="14.65" x14ac:dyDescent="0.3">
      <c r="A5" s="24"/>
      <c r="B5" s="28"/>
      <c r="C5" s="28"/>
      <c r="D5" s="24"/>
      <c r="E5" s="24"/>
      <c r="F5" s="24"/>
      <c r="G5" s="24"/>
      <c r="H5" s="24"/>
      <c r="I5" s="24"/>
      <c r="J5" s="24"/>
      <c r="K5" s="25"/>
      <c r="L5" s="24"/>
      <c r="M5" s="24"/>
      <c r="N5" s="24"/>
      <c r="O5" s="24"/>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row>
    <row r="6" spans="1:103" s="33" customFormat="1" ht="13.5" x14ac:dyDescent="0.3">
      <c r="A6" s="29"/>
      <c r="B6" s="30" t="s">
        <v>294</v>
      </c>
      <c r="C6" s="31"/>
      <c r="D6" s="31"/>
      <c r="E6" s="31"/>
      <c r="F6" s="31"/>
      <c r="G6" s="31"/>
      <c r="H6" s="31"/>
      <c r="I6" s="31"/>
      <c r="J6" s="29"/>
      <c r="K6" s="29"/>
      <c r="L6" s="29"/>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103" s="26" customFormat="1" ht="33" customHeight="1" x14ac:dyDescent="0.3">
      <c r="B7" s="367" t="s">
        <v>248</v>
      </c>
      <c r="C7" s="367"/>
      <c r="D7" s="367"/>
      <c r="E7" s="367"/>
      <c r="F7" s="367"/>
      <c r="G7" s="367"/>
      <c r="H7" s="367"/>
      <c r="I7" s="367"/>
      <c r="J7" s="129"/>
      <c r="K7" s="129"/>
      <c r="L7" s="34"/>
    </row>
    <row r="8" spans="1:103" x14ac:dyDescent="0.3">
      <c r="A8" s="24"/>
      <c r="B8" s="24"/>
      <c r="C8" s="24"/>
      <c r="D8" s="24"/>
      <c r="E8" s="24"/>
      <c r="F8" s="24"/>
      <c r="G8" s="24"/>
      <c r="H8" s="25"/>
      <c r="I8" s="24"/>
      <c r="J8" s="24"/>
      <c r="K8" s="24"/>
      <c r="L8" s="24"/>
      <c r="M8" s="24"/>
      <c r="N8" s="24"/>
    </row>
    <row r="9" spans="1:103" ht="38.25" customHeight="1" x14ac:dyDescent="0.3">
      <c r="B9" s="360" t="s">
        <v>272</v>
      </c>
      <c r="C9" s="360"/>
      <c r="D9" s="360"/>
      <c r="E9" s="360"/>
      <c r="F9" s="360"/>
      <c r="G9" s="360"/>
      <c r="H9" s="360"/>
      <c r="I9" s="360"/>
    </row>
    <row r="10" spans="1:103" s="26" customFormat="1" x14ac:dyDescent="0.3">
      <c r="B10" s="59"/>
      <c r="C10" s="59"/>
      <c r="BK10" s="27"/>
      <c r="BL10" s="27"/>
      <c r="BM10" s="27"/>
    </row>
    <row r="11" spans="1:103" s="26" customFormat="1" x14ac:dyDescent="0.3">
      <c r="B11" s="37" t="s">
        <v>17</v>
      </c>
      <c r="C11" s="60"/>
      <c r="BK11" s="27"/>
      <c r="BL11" s="27"/>
      <c r="BM11" s="27"/>
    </row>
    <row r="12" spans="1:103" s="26" customFormat="1" ht="15.4" x14ac:dyDescent="0.3">
      <c r="B12" s="38" t="s">
        <v>249</v>
      </c>
      <c r="C12" s="61"/>
      <c r="BK12" s="27"/>
      <c r="BL12" s="27"/>
      <c r="BM12" s="27"/>
    </row>
    <row r="13" spans="1:103" s="26" customFormat="1" ht="15.4" x14ac:dyDescent="0.3">
      <c r="B13" s="35" t="s">
        <v>250</v>
      </c>
      <c r="C13" s="61"/>
    </row>
    <row r="14" spans="1:103" s="26" customFormat="1" ht="3" customHeight="1" x14ac:dyDescent="0.3"/>
    <row r="15" spans="1:103" s="26" customFormat="1" ht="14.65" x14ac:dyDescent="0.3">
      <c r="B15" s="39" t="s">
        <v>0</v>
      </c>
      <c r="C15" s="39"/>
      <c r="D15" s="40"/>
      <c r="E15" s="40"/>
      <c r="F15" s="40"/>
      <c r="G15" s="40"/>
      <c r="H15" s="40"/>
      <c r="I15" s="40"/>
    </row>
    <row r="16" spans="1:103" s="26" customFormat="1" ht="3" customHeight="1" x14ac:dyDescent="0.3">
      <c r="B16" s="44"/>
      <c r="C16" s="44"/>
      <c r="D16" s="44"/>
      <c r="E16" s="44"/>
      <c r="F16" s="44"/>
      <c r="G16" s="44"/>
      <c r="H16" s="44"/>
      <c r="I16" s="44"/>
    </row>
    <row r="17" spans="2:11" s="26" customFormat="1" ht="13.9" x14ac:dyDescent="0.3">
      <c r="B17" s="44" t="s">
        <v>5</v>
      </c>
      <c r="C17" s="44"/>
      <c r="D17" s="44" t="s">
        <v>7</v>
      </c>
      <c r="E17" s="44"/>
      <c r="F17" s="46" t="s">
        <v>11</v>
      </c>
      <c r="G17" s="46" t="s">
        <v>6</v>
      </c>
      <c r="H17" s="46" t="s">
        <v>67</v>
      </c>
      <c r="I17" s="45" t="s">
        <v>238</v>
      </c>
    </row>
    <row r="18" spans="2:11" s="26" customFormat="1" ht="3" customHeight="1" x14ac:dyDescent="0.3">
      <c r="B18" s="44"/>
      <c r="C18" s="44"/>
      <c r="D18" s="44"/>
      <c r="E18" s="44"/>
      <c r="F18" s="46"/>
      <c r="G18" s="46"/>
      <c r="H18" s="46"/>
      <c r="I18" s="45"/>
    </row>
    <row r="19" spans="2:11" s="26" customFormat="1" ht="24.75" x14ac:dyDescent="0.3">
      <c r="B19" s="151" t="s">
        <v>251</v>
      </c>
      <c r="C19" s="132"/>
      <c r="D19" s="133" t="s">
        <v>88</v>
      </c>
      <c r="E19" s="105"/>
      <c r="F19" s="134">
        <v>0.02</v>
      </c>
      <c r="G19" s="134" t="s">
        <v>154</v>
      </c>
      <c r="H19" s="139" t="str">
        <f>IF(F19=0.02, "D", "S")</f>
        <v>D</v>
      </c>
      <c r="I19" s="105"/>
    </row>
    <row r="20" spans="2:11" s="26" customFormat="1" ht="3" customHeight="1" x14ac:dyDescent="0.3">
      <c r="B20" s="132"/>
      <c r="C20" s="132"/>
      <c r="D20" s="131"/>
      <c r="E20" s="105"/>
      <c r="F20" s="131"/>
      <c r="G20" s="131"/>
      <c r="H20" s="130"/>
      <c r="I20" s="130"/>
    </row>
    <row r="21" spans="2:11" s="26" customFormat="1" x14ac:dyDescent="0.3">
      <c r="B21" s="152" t="s">
        <v>155</v>
      </c>
      <c r="C21" s="132"/>
      <c r="D21" s="133" t="s">
        <v>105</v>
      </c>
      <c r="E21" s="105"/>
      <c r="F21" s="49"/>
      <c r="G21" s="47" t="s">
        <v>8</v>
      </c>
      <c r="H21" s="135" t="s">
        <v>10</v>
      </c>
      <c r="I21" s="136"/>
    </row>
    <row r="22" spans="2:11" s="26" customFormat="1" ht="3" customHeight="1" x14ac:dyDescent="0.3">
      <c r="B22" s="105"/>
      <c r="C22" s="105"/>
      <c r="D22" s="105"/>
      <c r="E22" s="105"/>
      <c r="F22" s="105"/>
      <c r="G22" s="105"/>
      <c r="H22" s="105"/>
      <c r="I22" s="105"/>
    </row>
    <row r="23" spans="2:11" s="26" customFormat="1" ht="15.4" x14ac:dyDescent="0.3">
      <c r="B23" s="152" t="s">
        <v>170</v>
      </c>
      <c r="C23" s="132"/>
      <c r="D23" s="105" t="s">
        <v>156</v>
      </c>
      <c r="E23" s="105"/>
      <c r="F23" s="49"/>
      <c r="G23" s="47" t="s">
        <v>59</v>
      </c>
      <c r="H23" s="134" t="s">
        <v>10</v>
      </c>
      <c r="I23" s="137"/>
      <c r="K23" s="48"/>
    </row>
    <row r="24" spans="2:11" s="26" customFormat="1" ht="3" customHeight="1" x14ac:dyDescent="0.3">
      <c r="B24" s="105"/>
      <c r="C24" s="105"/>
      <c r="D24" s="105"/>
      <c r="E24" s="105"/>
      <c r="F24" s="134"/>
      <c r="G24" s="134"/>
      <c r="H24" s="134"/>
      <c r="I24" s="105"/>
    </row>
    <row r="25" spans="2:11" s="26" customFormat="1" ht="24.75" x14ac:dyDescent="0.3">
      <c r="B25" s="153" t="s">
        <v>157</v>
      </c>
      <c r="C25" s="105"/>
      <c r="D25" s="105" t="s">
        <v>158</v>
      </c>
      <c r="E25" s="105"/>
      <c r="F25" s="134">
        <v>20</v>
      </c>
      <c r="G25" s="47" t="s">
        <v>159</v>
      </c>
      <c r="H25" s="139" t="str">
        <f>IF(F25=20, "D", "S")</f>
        <v>D</v>
      </c>
      <c r="I25" s="105"/>
    </row>
    <row r="26" spans="2:11" s="26" customFormat="1" ht="3" customHeight="1" x14ac:dyDescent="0.3">
      <c r="B26" s="105"/>
      <c r="C26" s="105"/>
      <c r="D26" s="105"/>
      <c r="E26" s="105"/>
      <c r="F26" s="134"/>
      <c r="G26" s="134"/>
      <c r="H26" s="134"/>
      <c r="I26" s="105"/>
    </row>
    <row r="27" spans="2:11" s="26" customFormat="1" ht="24.75" x14ac:dyDescent="0.3">
      <c r="B27" s="151" t="s">
        <v>252</v>
      </c>
      <c r="C27" s="105"/>
      <c r="D27" s="105" t="s">
        <v>160</v>
      </c>
      <c r="E27" s="105"/>
      <c r="F27" s="134">
        <v>60</v>
      </c>
      <c r="G27" s="134" t="s">
        <v>159</v>
      </c>
      <c r="H27" s="139" t="str">
        <f>IF(F27=60, "D", "S")</f>
        <v>D</v>
      </c>
      <c r="I27" s="105"/>
    </row>
    <row r="28" spans="2:11" s="26" customFormat="1" ht="3" customHeight="1" x14ac:dyDescent="0.3">
      <c r="B28" s="105"/>
      <c r="C28" s="105"/>
      <c r="D28" s="105"/>
      <c r="E28" s="105"/>
      <c r="F28" s="134"/>
      <c r="G28" s="134"/>
      <c r="H28" s="135"/>
      <c r="I28" s="105"/>
    </row>
    <row r="29" spans="2:11" s="26" customFormat="1" ht="24.75" x14ac:dyDescent="0.3">
      <c r="B29" s="151" t="s">
        <v>253</v>
      </c>
      <c r="C29" s="105"/>
      <c r="D29" s="105" t="s">
        <v>161</v>
      </c>
      <c r="E29" s="105"/>
      <c r="F29" s="134">
        <v>2000</v>
      </c>
      <c r="G29" s="134" t="s">
        <v>159</v>
      </c>
      <c r="H29" s="139" t="str">
        <f>IF(F29=2000, "D", "S")</f>
        <v>D</v>
      </c>
      <c r="I29" s="105"/>
    </row>
    <row r="30" spans="2:11" s="26" customFormat="1" ht="3" customHeight="1" x14ac:dyDescent="0.3">
      <c r="B30" s="105"/>
      <c r="C30" s="105"/>
      <c r="D30" s="105"/>
      <c r="E30" s="105"/>
      <c r="F30" s="134"/>
      <c r="G30" s="134"/>
      <c r="H30" s="135"/>
      <c r="I30" s="105"/>
    </row>
    <row r="31" spans="2:11" s="26" customFormat="1" ht="24.75" x14ac:dyDescent="0.3">
      <c r="B31" s="151" t="s">
        <v>254</v>
      </c>
      <c r="C31" s="105"/>
      <c r="D31" s="105" t="s">
        <v>162</v>
      </c>
      <c r="E31" s="105"/>
      <c r="F31" s="134">
        <v>1</v>
      </c>
      <c r="G31" s="134" t="s">
        <v>58</v>
      </c>
      <c r="H31" s="139" t="str">
        <f>IF(F31=1, "D", "S")</f>
        <v>D</v>
      </c>
      <c r="I31" s="105"/>
    </row>
    <row r="32" spans="2:11" s="26" customFormat="1" ht="3" customHeight="1" x14ac:dyDescent="0.3">
      <c r="B32" s="151"/>
      <c r="C32" s="105"/>
      <c r="D32" s="105"/>
      <c r="E32" s="105"/>
      <c r="F32" s="134"/>
      <c r="G32" s="134"/>
      <c r="H32" s="135"/>
      <c r="I32" s="105"/>
    </row>
    <row r="33" spans="2:13" s="26" customFormat="1" ht="24.75" x14ac:dyDescent="0.3">
      <c r="B33" s="151" t="s">
        <v>241</v>
      </c>
      <c r="C33" s="105"/>
      <c r="D33" s="105" t="s">
        <v>96</v>
      </c>
      <c r="E33" s="105"/>
      <c r="F33" s="134">
        <v>0</v>
      </c>
      <c r="G33" s="47" t="s">
        <v>8</v>
      </c>
      <c r="H33" s="139" t="str">
        <f>IF(F33=0, "D", "S")</f>
        <v>D</v>
      </c>
      <c r="I33" s="105"/>
    </row>
    <row r="34" spans="2:13" s="26" customFormat="1" ht="3" customHeight="1" x14ac:dyDescent="0.3">
      <c r="B34" s="105" t="s">
        <v>246</v>
      </c>
      <c r="C34" s="105"/>
      <c r="D34" s="105"/>
      <c r="E34" s="105"/>
      <c r="F34" s="134"/>
      <c r="G34" s="134"/>
      <c r="H34" s="135"/>
      <c r="I34" s="105"/>
    </row>
    <row r="35" spans="2:13" s="26" customFormat="1" ht="24.75" x14ac:dyDescent="0.3">
      <c r="B35" s="151" t="s">
        <v>255</v>
      </c>
      <c r="C35" s="105"/>
      <c r="D35" s="105" t="s">
        <v>163</v>
      </c>
      <c r="E35" s="105"/>
      <c r="F35" s="134">
        <v>1</v>
      </c>
      <c r="G35" s="47" t="s">
        <v>8</v>
      </c>
      <c r="H35" s="139" t="str">
        <f>IF(F35=1, "D", "S")</f>
        <v>D</v>
      </c>
      <c r="I35" s="105"/>
    </row>
    <row r="36" spans="2:13" s="26" customFormat="1" x14ac:dyDescent="0.3">
      <c r="B36" s="105"/>
      <c r="C36" s="105"/>
      <c r="D36" s="105"/>
      <c r="E36" s="105"/>
      <c r="F36" s="105"/>
      <c r="G36" s="105"/>
      <c r="H36" s="105"/>
      <c r="I36" s="105"/>
      <c r="J36" s="32"/>
      <c r="K36" s="32"/>
      <c r="L36" s="32"/>
      <c r="M36" s="32"/>
    </row>
    <row r="37" spans="2:13" s="26" customFormat="1" ht="14.65" x14ac:dyDescent="0.3">
      <c r="B37" s="39" t="s">
        <v>3</v>
      </c>
      <c r="C37" s="39"/>
      <c r="D37" s="40"/>
      <c r="E37" s="40"/>
      <c r="F37" s="40"/>
      <c r="G37" s="40"/>
      <c r="H37" s="40"/>
      <c r="I37" s="40"/>
      <c r="J37" s="32"/>
      <c r="K37" s="32"/>
      <c r="L37" s="32"/>
      <c r="M37" s="32"/>
    </row>
    <row r="38" spans="2:13" s="26" customFormat="1" ht="3" customHeight="1" x14ac:dyDescent="0.3">
      <c r="B38" s="105"/>
      <c r="C38" s="105"/>
      <c r="D38" s="105"/>
      <c r="E38" s="105"/>
      <c r="F38" s="105"/>
      <c r="G38" s="105"/>
      <c r="H38" s="105"/>
      <c r="I38" s="105"/>
      <c r="J38" s="32"/>
      <c r="K38" s="32"/>
      <c r="L38" s="32"/>
      <c r="M38" s="32"/>
    </row>
    <row r="39" spans="2:13" s="26" customFormat="1" ht="13.9" x14ac:dyDescent="0.3">
      <c r="B39" s="44" t="s">
        <v>5</v>
      </c>
      <c r="C39" s="44"/>
      <c r="D39" s="44" t="s">
        <v>7</v>
      </c>
      <c r="E39" s="44"/>
      <c r="F39" s="46" t="s">
        <v>11</v>
      </c>
      <c r="G39" s="46" t="s">
        <v>6</v>
      </c>
      <c r="H39" s="46" t="s">
        <v>67</v>
      </c>
      <c r="I39" s="45" t="s">
        <v>238</v>
      </c>
      <c r="J39" s="32"/>
      <c r="K39" s="32"/>
      <c r="L39" s="32"/>
      <c r="M39" s="32"/>
    </row>
    <row r="40" spans="2:13" s="26" customFormat="1" ht="3" customHeight="1" x14ac:dyDescent="0.3">
      <c r="B40" s="130"/>
      <c r="C40" s="130"/>
      <c r="D40" s="130"/>
      <c r="E40" s="105"/>
      <c r="F40" s="130"/>
      <c r="G40" s="130"/>
      <c r="H40" s="130"/>
      <c r="I40" s="105"/>
      <c r="J40" s="32"/>
      <c r="K40" s="32"/>
      <c r="L40" s="32"/>
      <c r="M40" s="32"/>
    </row>
    <row r="41" spans="2:13" s="26" customFormat="1" ht="27.75" x14ac:dyDescent="0.3">
      <c r="B41" s="42" t="s">
        <v>164</v>
      </c>
      <c r="C41" s="105"/>
      <c r="D41" s="42" t="s">
        <v>165</v>
      </c>
      <c r="E41" s="105"/>
      <c r="F41" s="67" t="str">
        <f>IF(AND(Fform&gt;0,RHOform&gt;0),Vform*Fform*RHOform*Vliquid*(1-Fdis)*Finfluent*(Vtank/Vsewage),"??")</f>
        <v>??</v>
      </c>
      <c r="G41" s="47" t="s">
        <v>101</v>
      </c>
      <c r="H41" s="134" t="s">
        <v>12</v>
      </c>
      <c r="I41" s="154" t="s">
        <v>166</v>
      </c>
      <c r="J41" s="32"/>
      <c r="K41" s="32"/>
      <c r="L41" s="32"/>
      <c r="M41" s="32"/>
    </row>
    <row r="42" spans="2:13" s="26" customFormat="1" ht="3" customHeight="1" x14ac:dyDescent="0.3">
      <c r="B42" s="42"/>
      <c r="C42" s="105"/>
      <c r="D42" s="42"/>
      <c r="E42" s="105"/>
      <c r="F42" s="42"/>
      <c r="G42" s="47"/>
      <c r="H42" s="134"/>
      <c r="I42" s="43"/>
      <c r="J42" s="32"/>
      <c r="K42" s="32"/>
      <c r="L42" s="32"/>
      <c r="M42" s="32"/>
    </row>
    <row r="43" spans="2:13" s="26" customFormat="1" ht="15.4" x14ac:dyDescent="0.3">
      <c r="B43" s="42" t="s">
        <v>167</v>
      </c>
      <c r="C43" s="105"/>
      <c r="D43" s="42" t="s">
        <v>168</v>
      </c>
      <c r="E43" s="105"/>
      <c r="F43" s="158" t="str">
        <f>IF(AND(Fform&gt;0,RHOform&gt;0),Qai_tank*Ntank,"??")</f>
        <v>??</v>
      </c>
      <c r="G43" s="47" t="s">
        <v>63</v>
      </c>
      <c r="H43" s="134" t="s">
        <v>12</v>
      </c>
      <c r="I43" s="155" t="s">
        <v>169</v>
      </c>
      <c r="J43" s="32"/>
      <c r="K43" s="32"/>
      <c r="L43" s="32"/>
      <c r="M43" s="32"/>
    </row>
    <row r="44" spans="2:13" s="26" customFormat="1" x14ac:dyDescent="0.3">
      <c r="B44" s="42"/>
      <c r="C44" s="105"/>
      <c r="D44" s="42"/>
      <c r="E44" s="105"/>
      <c r="F44" s="42"/>
      <c r="G44" s="47"/>
      <c r="H44" s="134"/>
      <c r="I44" s="43"/>
      <c r="J44" s="32"/>
      <c r="K44" s="32"/>
      <c r="L44" s="32"/>
      <c r="M44" s="32"/>
    </row>
    <row r="45" spans="2:13" s="26" customFormat="1" x14ac:dyDescent="0.3">
      <c r="B45" s="56" t="s">
        <v>68</v>
      </c>
      <c r="C45" s="56"/>
    </row>
    <row r="46" spans="2:13" s="26" customFormat="1" ht="15.4" x14ac:dyDescent="0.3">
      <c r="B46" s="56" t="s">
        <v>171</v>
      </c>
      <c r="G46" s="32"/>
      <c r="H46" s="156"/>
      <c r="I46" s="32"/>
    </row>
    <row r="47" spans="2:13" s="26" customFormat="1" x14ac:dyDescent="0.3">
      <c r="G47" s="32"/>
      <c r="H47" s="32"/>
      <c r="I47" s="32"/>
    </row>
    <row r="48" spans="2:13" s="26" customFormat="1" x14ac:dyDescent="0.3">
      <c r="G48" s="157"/>
      <c r="H48" s="32"/>
      <c r="I48" s="32"/>
    </row>
    <row r="49" spans="7:9" s="26" customFormat="1" x14ac:dyDescent="0.3">
      <c r="G49" s="157"/>
      <c r="H49" s="32"/>
      <c r="I49" s="32"/>
    </row>
    <row r="50" spans="7:9" s="26" customFormat="1" x14ac:dyDescent="0.3">
      <c r="G50" s="157"/>
      <c r="H50" s="32"/>
      <c r="I50" s="32"/>
    </row>
    <row r="51" spans="7:9" s="26" customFormat="1" x14ac:dyDescent="0.3">
      <c r="G51" s="157"/>
      <c r="H51" s="32"/>
      <c r="I51" s="32"/>
    </row>
    <row r="52" spans="7:9" s="26" customFormat="1" x14ac:dyDescent="0.3">
      <c r="G52" s="157"/>
      <c r="H52" s="32"/>
      <c r="I52" s="32"/>
    </row>
    <row r="53" spans="7:9" s="26" customFormat="1" x14ac:dyDescent="0.3">
      <c r="G53" s="32"/>
      <c r="H53" s="32"/>
      <c r="I53" s="32"/>
    </row>
    <row r="54" spans="7:9" s="26" customFormat="1" x14ac:dyDescent="0.3">
      <c r="G54" s="32"/>
      <c r="H54" s="32"/>
      <c r="I54" s="32"/>
    </row>
    <row r="55" spans="7:9" s="26" customFormat="1" x14ac:dyDescent="0.3">
      <c r="G55" s="32"/>
      <c r="H55" s="32"/>
      <c r="I55" s="32"/>
    </row>
    <row r="56" spans="7:9" s="26" customFormat="1" x14ac:dyDescent="0.3"/>
    <row r="57" spans="7:9" s="26" customFormat="1" x14ac:dyDescent="0.3"/>
    <row r="58" spans="7:9" s="26" customFormat="1" x14ac:dyDescent="0.3"/>
    <row r="59" spans="7:9" s="26" customFormat="1" x14ac:dyDescent="0.3"/>
    <row r="60" spans="7:9" s="26" customFormat="1" x14ac:dyDescent="0.3"/>
    <row r="61" spans="7:9" s="26" customFormat="1" x14ac:dyDescent="0.3"/>
    <row r="62" spans="7:9" s="26" customFormat="1" x14ac:dyDescent="0.3"/>
    <row r="63" spans="7:9" s="26" customFormat="1" x14ac:dyDescent="0.3"/>
    <row r="64" spans="7:9" s="26" customFormat="1" x14ac:dyDescent="0.3"/>
    <row r="65" s="26" customFormat="1" x14ac:dyDescent="0.3"/>
    <row r="66" s="26" customFormat="1" x14ac:dyDescent="0.3"/>
    <row r="67" s="26" customFormat="1" x14ac:dyDescent="0.3"/>
    <row r="68" s="26" customFormat="1" x14ac:dyDescent="0.3"/>
    <row r="69" s="26" customFormat="1" x14ac:dyDescent="0.3"/>
    <row r="70" s="26" customFormat="1" x14ac:dyDescent="0.3"/>
    <row r="71" s="26" customFormat="1" x14ac:dyDescent="0.3"/>
    <row r="72" s="26" customFormat="1" x14ac:dyDescent="0.3"/>
    <row r="73" s="26" customFormat="1" x14ac:dyDescent="0.3"/>
    <row r="74" s="26" customFormat="1" x14ac:dyDescent="0.3"/>
    <row r="75" s="26" customFormat="1" x14ac:dyDescent="0.3"/>
    <row r="76" s="26" customFormat="1" x14ac:dyDescent="0.3"/>
    <row r="77" s="26" customFormat="1" x14ac:dyDescent="0.3"/>
    <row r="78" s="26" customFormat="1" x14ac:dyDescent="0.3"/>
    <row r="79" s="26" customFormat="1" x14ac:dyDescent="0.3"/>
    <row r="80" s="26" customFormat="1" x14ac:dyDescent="0.3"/>
    <row r="81" s="26" customFormat="1" x14ac:dyDescent="0.3"/>
    <row r="82" s="26" customFormat="1" x14ac:dyDescent="0.3"/>
    <row r="83" s="26" customFormat="1" x14ac:dyDescent="0.3"/>
    <row r="84" s="26" customFormat="1" x14ac:dyDescent="0.3"/>
    <row r="85" s="26" customFormat="1" x14ac:dyDescent="0.3"/>
    <row r="86" s="26" customFormat="1" x14ac:dyDescent="0.3"/>
    <row r="87" s="26" customFormat="1" x14ac:dyDescent="0.3"/>
    <row r="88" s="26" customFormat="1" x14ac:dyDescent="0.3"/>
    <row r="89" s="26" customFormat="1" x14ac:dyDescent="0.3"/>
    <row r="90" s="26" customFormat="1" x14ac:dyDescent="0.3"/>
    <row r="91" s="26" customFormat="1" x14ac:dyDescent="0.3"/>
    <row r="92" s="26" customFormat="1" x14ac:dyDescent="0.3"/>
    <row r="93" s="26" customFormat="1" x14ac:dyDescent="0.3"/>
    <row r="94" s="26" customFormat="1" x14ac:dyDescent="0.3"/>
    <row r="95" s="26" customFormat="1" x14ac:dyDescent="0.3"/>
    <row r="96" s="26" customFormat="1" x14ac:dyDescent="0.3"/>
    <row r="97" s="26" customFormat="1" x14ac:dyDescent="0.3"/>
    <row r="98" s="26" customFormat="1" x14ac:dyDescent="0.3"/>
    <row r="99" s="26" customFormat="1" x14ac:dyDescent="0.3"/>
    <row r="100" s="26" customFormat="1" x14ac:dyDescent="0.3"/>
    <row r="101" s="26" customFormat="1" x14ac:dyDescent="0.3"/>
    <row r="102" s="26" customFormat="1" x14ac:dyDescent="0.3"/>
    <row r="103" s="26" customFormat="1" x14ac:dyDescent="0.3"/>
    <row r="104" s="26" customFormat="1" x14ac:dyDescent="0.3"/>
    <row r="105" s="26" customFormat="1" x14ac:dyDescent="0.3"/>
    <row r="106" s="26" customFormat="1" x14ac:dyDescent="0.3"/>
    <row r="107" s="26" customFormat="1" x14ac:dyDescent="0.3"/>
    <row r="108" s="26" customFormat="1" x14ac:dyDescent="0.3"/>
    <row r="109" s="26" customFormat="1" x14ac:dyDescent="0.3"/>
    <row r="110" s="26" customFormat="1" x14ac:dyDescent="0.3"/>
    <row r="111" s="26" customFormat="1" x14ac:dyDescent="0.3"/>
    <row r="112" s="26" customFormat="1" x14ac:dyDescent="0.3"/>
    <row r="113" s="26" customFormat="1" x14ac:dyDescent="0.3"/>
    <row r="114" s="26" customFormat="1" x14ac:dyDescent="0.3"/>
    <row r="115" s="26" customFormat="1" x14ac:dyDescent="0.3"/>
    <row r="116" s="26" customFormat="1" x14ac:dyDescent="0.3"/>
    <row r="117" s="26" customFormat="1" x14ac:dyDescent="0.3"/>
    <row r="118" s="26" customFormat="1" x14ac:dyDescent="0.3"/>
    <row r="119" s="26" customFormat="1" x14ac:dyDescent="0.3"/>
    <row r="120" s="26" customFormat="1" x14ac:dyDescent="0.3"/>
    <row r="121" s="26" customFormat="1" x14ac:dyDescent="0.3"/>
    <row r="122" s="26" customFormat="1" x14ac:dyDescent="0.3"/>
    <row r="123" s="26" customFormat="1" x14ac:dyDescent="0.3"/>
    <row r="124" s="26" customFormat="1" x14ac:dyDescent="0.3"/>
    <row r="125" s="26" customFormat="1" x14ac:dyDescent="0.3"/>
    <row r="126" s="26" customFormat="1" x14ac:dyDescent="0.3"/>
    <row r="127" s="26" customFormat="1" x14ac:dyDescent="0.3"/>
    <row r="128" s="26" customFormat="1" x14ac:dyDescent="0.3"/>
    <row r="129" s="26" customFormat="1" x14ac:dyDescent="0.3"/>
    <row r="130" s="26" customFormat="1" x14ac:dyDescent="0.3"/>
    <row r="131" s="26" customFormat="1" x14ac:dyDescent="0.3"/>
    <row r="132" s="26" customFormat="1" x14ac:dyDescent="0.3"/>
    <row r="133" s="26" customFormat="1" x14ac:dyDescent="0.3"/>
    <row r="134" s="26" customFormat="1" x14ac:dyDescent="0.3"/>
    <row r="135" s="26" customFormat="1" x14ac:dyDescent="0.3"/>
    <row r="136" s="26" customFormat="1" x14ac:dyDescent="0.3"/>
    <row r="137" s="26" customFormat="1" x14ac:dyDescent="0.3"/>
    <row r="138" s="26" customFormat="1" x14ac:dyDescent="0.3"/>
    <row r="139" s="26" customFormat="1" x14ac:dyDescent="0.3"/>
    <row r="140" s="26" customFormat="1" x14ac:dyDescent="0.3"/>
    <row r="141" s="26" customFormat="1" x14ac:dyDescent="0.3"/>
    <row r="142" s="26" customFormat="1" x14ac:dyDescent="0.3"/>
    <row r="143" s="26" customFormat="1" x14ac:dyDescent="0.3"/>
    <row r="144" s="26" customFormat="1" x14ac:dyDescent="0.3"/>
    <row r="145" s="26" customFormat="1" x14ac:dyDescent="0.3"/>
    <row r="146" s="26" customFormat="1" x14ac:dyDescent="0.3"/>
    <row r="147" s="26" customFormat="1" x14ac:dyDescent="0.3"/>
    <row r="148" s="26" customFormat="1" x14ac:dyDescent="0.3"/>
    <row r="149" s="26" customFormat="1" x14ac:dyDescent="0.3"/>
    <row r="150" s="26" customFormat="1" x14ac:dyDescent="0.3"/>
    <row r="151" s="26" customFormat="1" x14ac:dyDescent="0.3"/>
    <row r="152" s="26" customFormat="1" x14ac:dyDescent="0.3"/>
    <row r="153" s="26" customFormat="1" x14ac:dyDescent="0.3"/>
    <row r="154" s="26" customFormat="1" x14ac:dyDescent="0.3"/>
    <row r="155" s="26" customFormat="1" x14ac:dyDescent="0.3"/>
    <row r="156" s="26" customFormat="1" x14ac:dyDescent="0.3"/>
    <row r="157" s="26" customFormat="1" x14ac:dyDescent="0.3"/>
    <row r="158" s="26" customFormat="1" x14ac:dyDescent="0.3"/>
    <row r="159" s="26" customFormat="1" x14ac:dyDescent="0.3"/>
    <row r="160" s="26" customFormat="1" x14ac:dyDescent="0.3"/>
    <row r="161" s="26" customFormat="1" x14ac:dyDescent="0.3"/>
    <row r="162" s="26" customFormat="1" x14ac:dyDescent="0.3"/>
    <row r="163" s="26" customFormat="1" x14ac:dyDescent="0.3"/>
    <row r="164" s="26" customFormat="1" x14ac:dyDescent="0.3"/>
    <row r="165" s="26" customFormat="1" x14ac:dyDescent="0.3"/>
    <row r="166" s="26" customFormat="1" x14ac:dyDescent="0.3"/>
    <row r="167" s="26" customFormat="1" x14ac:dyDescent="0.3"/>
    <row r="168" s="26" customFormat="1" x14ac:dyDescent="0.3"/>
    <row r="169" s="26" customFormat="1" x14ac:dyDescent="0.3"/>
    <row r="170" s="26" customFormat="1" x14ac:dyDescent="0.3"/>
    <row r="171" s="26" customFormat="1" x14ac:dyDescent="0.3"/>
    <row r="172" s="26" customFormat="1" x14ac:dyDescent="0.3"/>
    <row r="173" s="26" customFormat="1" x14ac:dyDescent="0.3"/>
    <row r="174" s="26" customFormat="1" x14ac:dyDescent="0.3"/>
    <row r="175" s="26" customFormat="1" x14ac:dyDescent="0.3"/>
    <row r="176" s="26" customFormat="1" x14ac:dyDescent="0.3"/>
    <row r="177" s="26" customFormat="1" x14ac:dyDescent="0.3"/>
    <row r="178" s="26" customFormat="1" x14ac:dyDescent="0.3"/>
    <row r="179" s="26" customFormat="1" x14ac:dyDescent="0.3"/>
    <row r="180" s="26" customFormat="1" x14ac:dyDescent="0.3"/>
    <row r="181" s="26" customFormat="1" x14ac:dyDescent="0.3"/>
    <row r="182" s="26" customFormat="1" x14ac:dyDescent="0.3"/>
    <row r="183" s="26" customFormat="1" x14ac:dyDescent="0.3"/>
    <row r="184" s="26" customFormat="1" x14ac:dyDescent="0.3"/>
    <row r="185" s="26" customFormat="1" x14ac:dyDescent="0.3"/>
    <row r="186" s="26" customFormat="1" x14ac:dyDescent="0.3"/>
    <row r="187" s="26" customFormat="1" x14ac:dyDescent="0.3"/>
    <row r="188" s="26" customFormat="1" x14ac:dyDescent="0.3"/>
    <row r="189" s="26" customFormat="1" x14ac:dyDescent="0.3"/>
    <row r="190" s="26" customFormat="1" x14ac:dyDescent="0.3"/>
    <row r="191" s="26" customFormat="1" x14ac:dyDescent="0.3"/>
    <row r="192" s="26" customFormat="1" x14ac:dyDescent="0.3"/>
    <row r="193" s="26" customFormat="1" x14ac:dyDescent="0.3"/>
    <row r="194" s="26" customFormat="1" x14ac:dyDescent="0.3"/>
    <row r="195" s="26" customFormat="1" x14ac:dyDescent="0.3"/>
    <row r="196" s="26" customFormat="1" x14ac:dyDescent="0.3"/>
    <row r="197" s="26" customFormat="1" x14ac:dyDescent="0.3"/>
    <row r="198" s="26" customFormat="1" x14ac:dyDescent="0.3"/>
    <row r="199" s="26" customFormat="1" x14ac:dyDescent="0.3"/>
    <row r="200" s="26" customFormat="1" x14ac:dyDescent="0.3"/>
    <row r="201" s="26" customFormat="1" x14ac:dyDescent="0.3"/>
    <row r="202" s="26" customFormat="1" x14ac:dyDescent="0.3"/>
    <row r="203" s="26" customFormat="1" x14ac:dyDescent="0.3"/>
    <row r="204" s="26" customFormat="1" x14ac:dyDescent="0.3"/>
    <row r="205" s="26" customFormat="1" x14ac:dyDescent="0.3"/>
    <row r="206" s="26" customFormat="1" x14ac:dyDescent="0.3"/>
    <row r="207" s="26" customFormat="1" x14ac:dyDescent="0.3"/>
    <row r="208" s="26" customFormat="1" x14ac:dyDescent="0.3"/>
    <row r="209" s="26" customFormat="1" x14ac:dyDescent="0.3"/>
    <row r="210" s="26" customFormat="1" x14ac:dyDescent="0.3"/>
    <row r="211" s="26" customFormat="1" x14ac:dyDescent="0.3"/>
    <row r="212" s="26" customFormat="1" x14ac:dyDescent="0.3"/>
    <row r="213" s="26" customFormat="1" x14ac:dyDescent="0.3"/>
    <row r="214" s="26" customFormat="1" x14ac:dyDescent="0.3"/>
    <row r="215" s="26" customFormat="1" x14ac:dyDescent="0.3"/>
    <row r="216" s="26" customFormat="1" x14ac:dyDescent="0.3"/>
    <row r="217" s="26" customFormat="1" x14ac:dyDescent="0.3"/>
    <row r="218" s="26" customFormat="1" x14ac:dyDescent="0.3"/>
    <row r="219" s="26" customFormat="1" x14ac:dyDescent="0.3"/>
    <row r="220" s="26" customFormat="1" x14ac:dyDescent="0.3"/>
    <row r="221" s="26" customFormat="1" x14ac:dyDescent="0.3"/>
    <row r="222" s="26" customFormat="1" x14ac:dyDescent="0.3"/>
    <row r="223" s="26" customFormat="1" x14ac:dyDescent="0.3"/>
    <row r="224" s="26" customFormat="1" x14ac:dyDescent="0.3"/>
    <row r="225" s="26" customFormat="1" x14ac:dyDescent="0.3"/>
    <row r="226" s="26" customFormat="1" x14ac:dyDescent="0.3"/>
    <row r="227" s="26" customFormat="1" x14ac:dyDescent="0.3"/>
    <row r="228" s="26" customFormat="1" x14ac:dyDescent="0.3"/>
    <row r="229" s="26" customFormat="1" x14ac:dyDescent="0.3"/>
    <row r="230" s="26" customFormat="1" x14ac:dyDescent="0.3"/>
    <row r="231" s="26" customFormat="1" x14ac:dyDescent="0.3"/>
    <row r="232" s="26" customFormat="1" x14ac:dyDescent="0.3"/>
    <row r="233" s="26" customFormat="1" x14ac:dyDescent="0.3"/>
    <row r="234" s="26" customFormat="1" x14ac:dyDescent="0.3"/>
    <row r="235" s="26" customFormat="1" x14ac:dyDescent="0.3"/>
    <row r="236" s="26" customFormat="1" x14ac:dyDescent="0.3"/>
    <row r="237" s="26" customFormat="1" x14ac:dyDescent="0.3"/>
    <row r="238" s="26" customFormat="1" x14ac:dyDescent="0.3"/>
    <row r="239" s="26" customFormat="1" x14ac:dyDescent="0.3"/>
    <row r="240" s="26" customFormat="1" x14ac:dyDescent="0.3"/>
    <row r="241" s="26" customFormat="1" x14ac:dyDescent="0.3"/>
    <row r="242" s="26" customFormat="1" x14ac:dyDescent="0.3"/>
    <row r="243" s="26" customFormat="1" x14ac:dyDescent="0.3"/>
    <row r="244" s="26" customFormat="1" x14ac:dyDescent="0.3"/>
    <row r="245" s="26" customFormat="1" x14ac:dyDescent="0.3"/>
    <row r="246" s="26" customFormat="1" x14ac:dyDescent="0.3"/>
    <row r="247" s="26" customFormat="1" x14ac:dyDescent="0.3"/>
    <row r="248" s="26" customFormat="1" x14ac:dyDescent="0.3"/>
    <row r="249" s="26" customFormat="1" x14ac:dyDescent="0.3"/>
    <row r="250" s="26" customFormat="1" x14ac:dyDescent="0.3"/>
    <row r="251" s="26" customFormat="1" x14ac:dyDescent="0.3"/>
    <row r="252" s="26" customFormat="1" x14ac:dyDescent="0.3"/>
    <row r="253" s="26" customFormat="1" x14ac:dyDescent="0.3"/>
    <row r="254" s="26" customFormat="1" x14ac:dyDescent="0.3"/>
    <row r="255" s="26" customFormat="1" x14ac:dyDescent="0.3"/>
    <row r="256" s="26" customFormat="1" x14ac:dyDescent="0.3"/>
    <row r="257" s="26" customFormat="1" x14ac:dyDescent="0.3"/>
    <row r="258" s="26" customFormat="1" x14ac:dyDescent="0.3"/>
    <row r="259" s="26" customFormat="1" x14ac:dyDescent="0.3"/>
    <row r="260" s="26" customFormat="1" x14ac:dyDescent="0.3"/>
    <row r="261" s="26" customFormat="1" x14ac:dyDescent="0.3"/>
    <row r="262" s="26" customFormat="1" x14ac:dyDescent="0.3"/>
    <row r="263" s="26" customFormat="1" x14ac:dyDescent="0.3"/>
    <row r="264" s="26" customFormat="1" x14ac:dyDescent="0.3"/>
    <row r="265" s="26" customFormat="1" x14ac:dyDescent="0.3"/>
    <row r="266" s="26" customFormat="1" x14ac:dyDescent="0.3"/>
    <row r="267" s="26" customFormat="1" x14ac:dyDescent="0.3"/>
    <row r="268" s="26" customFormat="1" x14ac:dyDescent="0.3"/>
    <row r="269" s="26" customFormat="1" x14ac:dyDescent="0.3"/>
    <row r="270" s="26" customFormat="1" x14ac:dyDescent="0.3"/>
    <row r="271" s="26" customFormat="1" x14ac:dyDescent="0.3"/>
    <row r="272" s="26" customFormat="1" x14ac:dyDescent="0.3"/>
    <row r="273" spans="2:9" s="26" customFormat="1" x14ac:dyDescent="0.3"/>
    <row r="274" spans="2:9" s="26" customFormat="1" x14ac:dyDescent="0.3"/>
    <row r="275" spans="2:9" x14ac:dyDescent="0.3">
      <c r="B275" s="26"/>
      <c r="C275" s="26"/>
      <c r="D275" s="26"/>
      <c r="F275" s="26"/>
      <c r="G275" s="26"/>
      <c r="H275" s="26"/>
      <c r="I275" s="26"/>
    </row>
  </sheetData>
  <sheetProtection algorithmName="SHA-512" hashValue="bwJMXklMwqfcOJ0xS/AKeu/tSO4IqUIs8Nm5LQW75wjjzI2UbtCZBnV896/eSdy00+cw9I1670l8Sz2ejU2oZg==" saltValue="2jhy3EwpIcWW8UytFsHBRA==" spinCount="100000" sheet="1" objects="1" scenarios="1" formatCells="0" formatColumns="0" formatRows="0"/>
  <dataConsolidate/>
  <mergeCells count="4">
    <mergeCell ref="B7:I7"/>
    <mergeCell ref="B9:I9"/>
    <mergeCell ref="B4:I4"/>
    <mergeCell ref="B2:H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nfidentiality xmlns="735cbd8a-ef91-4d32-baee-5f03e5fb30bf">Non Confidential</Confidentiality>
    <ECHADocumentTypeTaxHTField0 xmlns="5be2862c-9c7a-466a-8f6d-c278e82738e2">
      <Terms xmlns="http://schemas.microsoft.com/office/infopath/2007/PartnerControls"/>
    </ECHADocumentTypeTaxHTField0>
    <ECHASecClassTaxHTField0 xmlns="5be2862c-9c7a-466a-8f6d-c278e82738e2">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a0307bc2-faf9-4068-8aeb-b713e4fa2a0f</TermId>
        </TermInfo>
      </Terms>
    </ECHASecClassTaxHTField0>
    <ECHACategoryTaxHTField0 xmlns="5be2862c-9c7a-466a-8f6d-c278e82738e2">
      <Terms xmlns="http://schemas.microsoft.com/office/infopath/2007/PartnerControls"/>
    </ECHACategoryTaxHTField0>
    <TaxCatchAll xmlns="d80dd6ab-43bf-4d9d-bb1e-742532452846">
      <Value>1</Value>
      <Value>9</Value>
    </TaxCatchAll>
    <ECHAProcessTaxHTField0 xmlns="5be2862c-9c7a-466a-8f6d-c278e82738e2">
      <Terms xmlns="http://schemas.microsoft.com/office/infopath/2007/PartnerControls">
        <TermInfo xmlns="http://schemas.microsoft.com/office/infopath/2007/PartnerControls">
          <TermName xmlns="http://schemas.microsoft.com/office/infopath/2007/PartnerControls">16.00 Activity management and development</TermName>
          <TermId xmlns="http://schemas.microsoft.com/office/infopath/2007/PartnerControls">e303f835-0e5c-4fee-8486-ae6996d815ae</TermId>
        </TermInfo>
      </Terms>
    </ECHAProcessTaxHTField0>
    <_dlc_DocId xmlns="5bcca709-0b09-4b74-bfa0-2137a84c1763">ACTV16-17-102713</_dlc_DocId>
    <_dlc_DocIdUrl xmlns="5bcca709-0b09-4b74-bfa0-2137a84c1763">
      <Url>https://activity.echa.europa.eu/sites/act-16/process-16-0/_layouts/15/DocIdRedir.aspx?ID=ACTV16-17-102713</Url>
      <Description>ACTV16-17-102713</Description>
    </_dlc_DocIdUrl>
    <IsRecord xmlns="735cbd8a-ef91-4d32-baee-5f03e5fb30bf">No</IsRecord>
    <IconOverlay xmlns="http://schemas.microsoft.com/sharepoint/v4" xsi:nil="true"/>
    <Status xmlns="735cbd8a-ef91-4d32-baee-5f03e5fb30bf"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f69e26b-beb5-49c8-89f9-b5a0fae19f51" ContentTypeId="0x010100B558917389A54ADDB58930FBD7E6FD57008586DED9191B4C4CBD31A5DF7F304A71" PreviousValue="false"/>
</file>

<file path=customXml/item5.xml><?xml version="1.0" encoding="utf-8"?>
<ct:contentTypeSchema xmlns:ct="http://schemas.microsoft.com/office/2006/metadata/contentType" xmlns:ma="http://schemas.microsoft.com/office/2006/metadata/properties/metaAttributes" ct:_="" ma:_="" ma:contentTypeName="ECHA Process Document" ma:contentTypeID="0x010100B558917389A54ADDB58930FBD7E6FD57008586DED9191B4C4CBD31A5DF7F304A7100FFDF787D330BE64A9729A05E65AC29AD" ma:contentTypeVersion="24" ma:contentTypeDescription="Content type for ECHA process documents" ma:contentTypeScope="" ma:versionID="18625a8997135f9733e41608f7b646bb">
  <xsd:schema xmlns:xsd="http://www.w3.org/2001/XMLSchema" xmlns:xs="http://www.w3.org/2001/XMLSchema" xmlns:p="http://schemas.microsoft.com/office/2006/metadata/properties" xmlns:ns2="5be2862c-9c7a-466a-8f6d-c278e82738e2" xmlns:ns3="5bcca709-0b09-4b74-bfa0-2137a84c1763" xmlns:ns4="d80dd6ab-43bf-4d9d-bb1e-742532452846" xmlns:ns5="b80ede5c-af4c-4bf2-9a87-706a3579dc11" xmlns:ns6="735cbd8a-ef91-4d32-baee-5f03e5fb30bf" xmlns:ns7="http://schemas.microsoft.com/sharepoint/v4" xmlns:ns8="8919639d-03a3-4573-a832-1e3bee8480f0" targetNamespace="http://schemas.microsoft.com/office/2006/metadata/properties" ma:root="true" ma:fieldsID="9d0f08b157c8c4a81eb574635869a417" ns2:_="" ns3:_="" ns4:_="" ns5:_="" ns6:_="" ns7:_="" ns8:_="">
    <xsd:import namespace="5be2862c-9c7a-466a-8f6d-c278e82738e2"/>
    <xsd:import namespace="5bcca709-0b09-4b74-bfa0-2137a84c1763"/>
    <xsd:import namespace="d80dd6ab-43bf-4d9d-bb1e-742532452846"/>
    <xsd:import namespace="b80ede5c-af4c-4bf2-9a87-706a3579dc11"/>
    <xsd:import namespace="735cbd8a-ef91-4d32-baee-5f03e5fb30bf"/>
    <xsd:import namespace="http://schemas.microsoft.com/sharepoint/v4"/>
    <xsd:import namespace="8919639d-03a3-4573-a832-1e3bee8480f0"/>
    <xsd:element name="properties">
      <xsd:complexType>
        <xsd:sequence>
          <xsd:element name="documentManagement">
            <xsd:complexType>
              <xsd:all>
                <xsd:element ref="ns3:_dlc_DocId" minOccurs="0"/>
                <xsd:element ref="ns3:_dlc_DocIdUrl" minOccurs="0"/>
                <xsd:element ref="ns3:_dlc_DocIdPersistId" minOccurs="0"/>
                <xsd:element ref="ns2:ECHADocumentTypeTaxHTField0" minOccurs="0"/>
                <xsd:element ref="ns4:TaxCatchAll" minOccurs="0"/>
                <xsd:element ref="ns5:TaxCatchAllLabel" minOccurs="0"/>
                <xsd:element ref="ns2:ECHASecClassTaxHTField0" minOccurs="0"/>
                <xsd:element ref="ns2:ECHAProcessTaxHTField0" minOccurs="0"/>
                <xsd:element ref="ns2:ECHACategoryTaxHTField0" minOccurs="0"/>
                <xsd:element ref="ns6:Confidentiality"/>
                <xsd:element ref="ns6:IsRecord" minOccurs="0"/>
                <xsd:element ref="ns7:IconOverlay" minOccurs="0"/>
                <xsd:element ref="ns8:SharedWithUsers" minOccurs="0"/>
                <xsd:element ref="ns6: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e2862c-9c7a-466a-8f6d-c278e82738e2" elementFormDefault="qualified">
    <xsd:import namespace="http://schemas.microsoft.com/office/2006/documentManagement/types"/>
    <xsd:import namespace="http://schemas.microsoft.com/office/infopath/2007/PartnerControls"/>
    <xsd:element name="ECHADocumentTypeTaxHTField0" ma:index="11" nillable="true" ma:taxonomy="true" ma:internalName="gd32339cd0b5409a9fdb05f9583968bc" ma:taxonomyFieldName="ECHADocumentType" ma:displayName="Document type" ma:readOnly="false" ma:fieldId="{0d32339c-d0b5-409a-9fdb-05f9583968bc}" ma:sspId="5f69e26b-beb5-49c8-89f9-b5a0fae19f51" ma:termSetId="aedf82a2-407f-4791-945d-c1f392314e39" ma:anchorId="00000000-0000-0000-0000-000000000000" ma:open="false" ma:isKeyword="false">
      <xsd:complexType>
        <xsd:sequence>
          <xsd:element ref="pc:Terms" minOccurs="0" maxOccurs="1"/>
        </xsd:sequence>
      </xsd:complexType>
    </xsd:element>
    <xsd:element name="ECHASecClassTaxHTField0" ma:index="15" ma:taxonomy="true" ma:internalName="ab0eb6f132fb4a769815f72efb98c81d" ma:taxonomyFieldName="ECHASecClass" ma:displayName="Security classification" ma:readOnly="false" ma:default="1;#|a0307bc2-faf9-4068-8aeb-b713e4fa2a0f" ma:fieldId="{ab0eb6f1-32fb-4a76-9815-f72efb98c81d}" ma:sspId="5f69e26b-beb5-49c8-89f9-b5a0fae19f51" ma:termSetId="bdbfee88-fbc0-4b29-a996-994f751932c4" ma:anchorId="00000000-0000-0000-0000-000000000000" ma:open="false" ma:isKeyword="false">
      <xsd:complexType>
        <xsd:sequence>
          <xsd:element ref="pc:Terms" minOccurs="0" maxOccurs="1"/>
        </xsd:sequence>
      </xsd:complexType>
    </xsd:element>
    <xsd:element name="ECHAProcessTaxHTField0" ma:index="17" nillable="true" ma:taxonomy="true" ma:internalName="k79ecea8bd3e48279038bf7156c8359b" ma:taxonomyFieldName="ECHAProcess" ma:displayName="Process" ma:readOnly="false" ma:fieldId="{479ecea8-bd3e-4827-9038-bf7156c8359b}" ma:sspId="5f69e26b-beb5-49c8-89f9-b5a0fae19f51" ma:termSetId="c30def1a-2ee0-45a9-b531-f691ecbc3c44" ma:anchorId="00000000-0000-0000-0000-000000000000" ma:open="false" ma:isKeyword="false">
      <xsd:complexType>
        <xsd:sequence>
          <xsd:element ref="pc:Terms" minOccurs="0" maxOccurs="1"/>
        </xsd:sequence>
      </xsd:complexType>
    </xsd:element>
    <xsd:element name="ECHACategoryTaxHTField0" ma:index="19" nillable="true" ma:taxonomy="true" ma:internalName="p86653fd247d4255942aa31697ef2e78" ma:taxonomyFieldName="ECHACategory" ma:displayName="Category" ma:readOnly="false" ma:default="" ma:fieldId="{986653fd-247d-4255-942a-a31697ef2e78}" ma:sspId="5f69e26b-beb5-49c8-89f9-b5a0fae19f51" ma:termSetId="55e7dc03-f0a2-4416-8b3b-39dffa2b388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cca709-0b09-4b74-bfa0-2137a84c176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80dd6ab-43bf-4d9d-bb1e-742532452846"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214db2d2-f1ed-4c58-8539-ffd4e5068399}" ma:internalName="TaxCatchAll" ma:showField="CatchAllData" ma:web="d80dd6ab-43bf-4d9d-bb1e-7425324528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80ede5c-af4c-4bf2-9a87-706a3579dc11" elementFormDefault="qualified">
    <xsd:import namespace="http://schemas.microsoft.com/office/2006/documentManagement/types"/>
    <xsd:import namespace="http://schemas.microsoft.com/office/infopath/2007/PartnerControls"/>
    <xsd:element name="TaxCatchAllLabel" ma:index="13" nillable="true" ma:displayName="Taxonomy Catch All Column1" ma:description="" ma:hidden="true" ma:list="{8da9f775-fdf3-4d14-99ae-8f8e0cbfc351}" ma:internalName="TaxCatchAllLabel" ma:readOnly="true" ma:showField="CatchAllDataLabel" ma:web="a3c34eed-3ef9-4750-993f-44a2ccbf163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35cbd8a-ef91-4d32-baee-5f03e5fb30bf" elementFormDefault="qualified">
    <xsd:import namespace="http://schemas.microsoft.com/office/2006/documentManagement/types"/>
    <xsd:import namespace="http://schemas.microsoft.com/office/infopath/2007/PartnerControls"/>
    <xsd:element name="Confidentiality" ma:index="22" ma:displayName="Confidentiality" ma:default="Non Confidential" ma:format="Dropdown" ma:internalName="Confidentiality" ma:readOnly="false">
      <xsd:simpleType>
        <xsd:restriction base="dms:Choice">
          <xsd:enumeration value="Confidential"/>
          <xsd:enumeration value="Non Confidential"/>
        </xsd:restriction>
      </xsd:simpleType>
    </xsd:element>
    <xsd:element name="IsRecord" ma:index="23" nillable="true" ma:displayName="IsRecord" ma:default="No" ma:format="RadioButtons" ma:internalName="IsRecord">
      <xsd:simpleType>
        <xsd:restriction base="dms:Choice">
          <xsd:enumeration value="Yes"/>
          <xsd:enumeration value="No"/>
        </xsd:restriction>
      </xsd:simpleType>
    </xsd:element>
    <xsd:element name="Status" ma:index="26" nillable="true" ma:displayName="Status" ma:format="Dropdown" ma:internalName="Status">
      <xsd:simpleType>
        <xsd:restriction base="dms:Choice">
          <xsd:enumeration value="Archived"/>
          <xsd:enumeration value="Draft"/>
          <xsd:enumeration value="Final"/>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19639d-03a3-4573-a832-1e3bee8480f0" elementFormDefault="qualified">
    <xsd:import namespace="http://schemas.microsoft.com/office/2006/documentManagement/types"/>
    <xsd:import namespace="http://schemas.microsoft.com/office/infopath/2007/PartnerControls"/>
    <xsd:element name="SharedWithUsers" ma:index="2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E65C5-6D1D-4740-8CA9-689F29F46420}">
  <ds:schemaRefs>
    <ds:schemaRef ds:uri="http://schemas.microsoft.com/sharepoint/v3/contenttype/forms"/>
  </ds:schemaRefs>
</ds:datastoreItem>
</file>

<file path=customXml/itemProps2.xml><?xml version="1.0" encoding="utf-8"?>
<ds:datastoreItem xmlns:ds="http://schemas.openxmlformats.org/officeDocument/2006/customXml" ds:itemID="{46E1CFF7-3811-4B00-85F4-0D62518EAA5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bcca709-0b09-4b74-bfa0-2137a84c1763"/>
    <ds:schemaRef ds:uri="b80ede5c-af4c-4bf2-9a87-706a3579dc11"/>
    <ds:schemaRef ds:uri="http://purl.org/dc/elements/1.1/"/>
    <ds:schemaRef ds:uri="http://schemas.microsoft.com/office/2006/metadata/properties"/>
    <ds:schemaRef ds:uri="8919639d-03a3-4573-a832-1e3bee8480f0"/>
    <ds:schemaRef ds:uri="d80dd6ab-43bf-4d9d-bb1e-742532452846"/>
    <ds:schemaRef ds:uri="http://schemas.microsoft.com/sharepoint/v4"/>
    <ds:schemaRef ds:uri="5be2862c-9c7a-466a-8f6d-c278e82738e2"/>
    <ds:schemaRef ds:uri="735cbd8a-ef91-4d32-baee-5f03e5fb30bf"/>
    <ds:schemaRef ds:uri="http://www.w3.org/XML/1998/namespace"/>
    <ds:schemaRef ds:uri="http://purl.org/dc/dcmitype/"/>
  </ds:schemaRefs>
</ds:datastoreItem>
</file>

<file path=customXml/itemProps3.xml><?xml version="1.0" encoding="utf-8"?>
<ds:datastoreItem xmlns:ds="http://schemas.openxmlformats.org/officeDocument/2006/customXml" ds:itemID="{248557FC-F572-4299-8474-14E99191E3A5}">
  <ds:schemaRefs>
    <ds:schemaRef ds:uri="http://schemas.microsoft.com/sharepoint/events"/>
  </ds:schemaRefs>
</ds:datastoreItem>
</file>

<file path=customXml/itemProps4.xml><?xml version="1.0" encoding="utf-8"?>
<ds:datastoreItem xmlns:ds="http://schemas.openxmlformats.org/officeDocument/2006/customXml" ds:itemID="{4B18AF0F-A592-471C-9808-7E5EBFA2CF91}">
  <ds:schemaRefs>
    <ds:schemaRef ds:uri="Microsoft.SharePoint.Taxonomy.ContentTypeSync"/>
  </ds:schemaRefs>
</ds:datastoreItem>
</file>

<file path=customXml/itemProps5.xml><?xml version="1.0" encoding="utf-8"?>
<ds:datastoreItem xmlns:ds="http://schemas.openxmlformats.org/officeDocument/2006/customXml" ds:itemID="{EAE60DBF-5F4E-4CF3-8F5B-3C3FBEFBEE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e2862c-9c7a-466a-8f6d-c278e82738e2"/>
    <ds:schemaRef ds:uri="5bcca709-0b09-4b74-bfa0-2137a84c1763"/>
    <ds:schemaRef ds:uri="d80dd6ab-43bf-4d9d-bb1e-742532452846"/>
    <ds:schemaRef ds:uri="b80ede5c-af4c-4bf2-9a87-706a3579dc11"/>
    <ds:schemaRef ds:uri="735cbd8a-ef91-4d32-baee-5f03e5fb30bf"/>
    <ds:schemaRef ds:uri="http://schemas.microsoft.com/sharepoint/v4"/>
    <ds:schemaRef ds:uri="8919639d-03a3-4573-a832-1e3bee848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267</vt:i4>
      </vt:variant>
    </vt:vector>
  </HeadingPairs>
  <TitlesOfParts>
    <vt:vector size="285" baseType="lpstr">
      <vt:lpstr>Introduction</vt:lpstr>
      <vt:lpstr>Index</vt:lpstr>
      <vt:lpstr>PT2-sanitary purposes</vt:lpstr>
      <vt:lpstr>PT2-med sector-rooms furnit obj</vt:lpstr>
      <vt:lpstr>PT2-med sector-instruments</vt:lpstr>
      <vt:lpstr>PT2-med sector-laundry</vt:lpstr>
      <vt:lpstr>PT2-industrial areas</vt:lpstr>
      <vt:lpstr>PT2-air conditioning systems</vt:lpstr>
      <vt:lpstr>PT2-chemical toilets</vt:lpstr>
      <vt:lpstr>PT2-private pools</vt:lpstr>
      <vt:lpstr>PT2-small pools</vt:lpstr>
      <vt:lpstr>PT2-public pools</vt:lpstr>
      <vt:lpstr>PT2-aquaria</vt:lpstr>
      <vt:lpstr>PT2-indoor fountains</vt:lpstr>
      <vt:lpstr>PT2-treatm.against algae-facade</vt:lpstr>
      <vt:lpstr>PT2-treatm.against algae-roof</vt:lpstr>
      <vt:lpstr>PT2-treatm.against algae-house</vt:lpstr>
      <vt:lpstr>Pick-lists &amp; Defaults</vt:lpstr>
      <vt:lpstr>'PT2-small pools'!A_appl</vt:lpstr>
      <vt:lpstr>application_method_users</vt:lpstr>
      <vt:lpstr>'PT2-treatm.against algae-facade'!AREA_façade</vt:lpstr>
      <vt:lpstr>'PT2-treatm.against algae-house'!AREA_façade</vt:lpstr>
      <vt:lpstr>'PT2-treatm.against algae-house'!AREA_roof</vt:lpstr>
      <vt:lpstr>'PT2-treatm.against algae-roof'!AREA_roof</vt:lpstr>
      <vt:lpstr>'PT2-small pools'!AREAsoil</vt:lpstr>
      <vt:lpstr>'PT2-public pools'!AREAswim</vt:lpstr>
      <vt:lpstr>'PT2-med sector-rooms furnit obj'!Calculation_of_the_break_even_point_tonnage__regional_tonnage___ESD_RIVM_2001__p.19_20___Appendix_3</vt:lpstr>
      <vt:lpstr>'PT2-sanitary purposes'!Calculation_of_the_break_even_point_tonnage__regional_tonnage___ESD_RIVM_2001__p.9_10___Appendix_3</vt:lpstr>
      <vt:lpstr>'PT2-med sector-laundry'!Cap_machine</vt:lpstr>
      <vt:lpstr>'PT2-med sector-laundry'!Cap_tube</vt:lpstr>
      <vt:lpstr>'PT2-aquaria'!Caquaria</vt:lpstr>
      <vt:lpstr>'PT2-air conditioning systems'!Cbld</vt:lpstr>
      <vt:lpstr>'PT2-med sector-instruments'!Cdisinf</vt:lpstr>
      <vt:lpstr>'PT2-med sector-laundry'!Cdisinf_machine</vt:lpstr>
      <vt:lpstr>'PT2-med sector-laundry'!Cdisinf_tube</vt:lpstr>
      <vt:lpstr>'PT2-indoor fountains'!Cfountain</vt:lpstr>
      <vt:lpstr>'PT2-treatm.against algae-facade'!Clocal_soil_brush_mop_rinse</vt:lpstr>
      <vt:lpstr>'PT2-treatm.against algae-house'!Clocal_soil_brush_mop_rinse</vt:lpstr>
      <vt:lpstr>'PT2-treatm.against algae-roof'!Clocal_soil_brush_mop_rinse</vt:lpstr>
      <vt:lpstr>'PT2-treatm.against algae-house'!Clocal_soil_spray_distant</vt:lpstr>
      <vt:lpstr>'PT2-treatm.against algae-roof'!Clocal_soil_spray_distant</vt:lpstr>
      <vt:lpstr>'PT2-treatm.against algae-facade'!Clocal_soil_spray_rinse</vt:lpstr>
      <vt:lpstr>'PT2-treatm.against algae-house'!Clocal_soil_spray_rinse</vt:lpstr>
      <vt:lpstr>'PT2-treatm.against algae-roof'!Clocal_soil_spray_rinse</vt:lpstr>
      <vt:lpstr>'PT2-treatm.against algae-house'!Clocalsoil_TIME_adjacent</vt:lpstr>
      <vt:lpstr>'PT2-treatm.against algae-roof'!Clocalsoil_TIME_adjacent</vt:lpstr>
      <vt:lpstr>'PT2-treatm.against algae-facade'!Clocalsoil_TIME_appl</vt:lpstr>
      <vt:lpstr>'PT2-treatm.against algae-house'!Clocalsoil_TIME_distant</vt:lpstr>
      <vt:lpstr>'PT2-treatm.against algae-roof'!Clocalsoil_TIME_distant</vt:lpstr>
      <vt:lpstr>'PT2-treatm.against algae-facade'!Clocalsoil_TIME_leaching</vt:lpstr>
      <vt:lpstr>'PT2-treatm.against algae-house'!Clocalsoil_TIME_leaching</vt:lpstr>
      <vt:lpstr>'PT2-treatm.against algae-roof'!Clocalsoil_TIME_leaching</vt:lpstr>
      <vt:lpstr>'PT2-med sector-rooms furnit obj'!Cobj</vt:lpstr>
      <vt:lpstr>'PT2-med sector-rooms furnit obj'!Cobj_consumpt</vt:lpstr>
      <vt:lpstr>ConsumptionPerCapita</vt:lpstr>
      <vt:lpstr>'PT2-public pools'!Cproc_ch</vt:lpstr>
      <vt:lpstr>'PT2-air conditioning systems'!Cproc_continuous</vt:lpstr>
      <vt:lpstr>'PT2-air conditioning systems'!Cproc_dose</vt:lpstr>
      <vt:lpstr>'PT2-public pools'!Cproc_peak</vt:lpstr>
      <vt:lpstr>'PT2-sanitary purposes'!Cproduct</vt:lpstr>
      <vt:lpstr>'PT2-sanitary purposes'!Cproduct_consumpt</vt:lpstr>
      <vt:lpstr>'PT2-med sector-rooms furnit obj'!Csan</vt:lpstr>
      <vt:lpstr>'PT2-med sector-rooms furnit obj'!Csan_consumpt</vt:lpstr>
      <vt:lpstr>'PT2-small pools'!depth_soil</vt:lpstr>
      <vt:lpstr>'PT2-public pools'!DEPTHswin</vt:lpstr>
      <vt:lpstr>DisinfectionSystem</vt:lpstr>
      <vt:lpstr>'PT2-med sector-instruments'!DisinfSystem</vt:lpstr>
      <vt:lpstr>'PT2-treatm.against algae-facade'!Elocal_brush_mop_dripping</vt:lpstr>
      <vt:lpstr>'PT2-treatm.against algae-house'!Elocal_brush_mop_dripping_f</vt:lpstr>
      <vt:lpstr>'PT2-treatm.against algae-house'!Elocal_brush_mop_dripping_r</vt:lpstr>
      <vt:lpstr>'PT2-treatm.against algae-roof'!Elocal_brush_mop_dripping_r</vt:lpstr>
      <vt:lpstr>'PT2-treatm.against algae-facade'!Elocal_leach_TIME</vt:lpstr>
      <vt:lpstr>'PT2-treatm.against algae-house'!Elocal_leach_TIME_f</vt:lpstr>
      <vt:lpstr>'PT2-treatm.against algae-house'!Elocal_leach_TIME_r</vt:lpstr>
      <vt:lpstr>'PT2-treatm.against algae-roof'!Elocal_leach_TIME_r</vt:lpstr>
      <vt:lpstr>'PT2-treatm.against algae-facade'!Elocal_rinse_runoff</vt:lpstr>
      <vt:lpstr>'PT2-treatm.against algae-house'!Elocal_rinse_runoff_f</vt:lpstr>
      <vt:lpstr>'PT2-treatm.against algae-house'!Elocal_rinse_runoff_r</vt:lpstr>
      <vt:lpstr>'PT2-treatm.against algae-roof'!Elocal_rinse_runoff_r</vt:lpstr>
      <vt:lpstr>'PT2-treatm.against algae-facade'!Elocal_soil_brush_mop</vt:lpstr>
      <vt:lpstr>'PT2-treatm.against algae-house'!Elocal_soil_brush_mop</vt:lpstr>
      <vt:lpstr>'PT2-treatm.against algae-roof'!Elocal_soil_brush_mop</vt:lpstr>
      <vt:lpstr>'PT2-treatm.against algae-facade'!Elocal_soil_brush_mop_rinse</vt:lpstr>
      <vt:lpstr>'PT2-treatm.against algae-facade'!Elocal_soil_leaching_TIME</vt:lpstr>
      <vt:lpstr>'PT2-treatm.against algae-house'!Elocal_soil_leaching_TIME</vt:lpstr>
      <vt:lpstr>'PT2-treatm.against algae-roof'!Elocal_soil_leaching_TIME</vt:lpstr>
      <vt:lpstr>'PT2-treatm.against algae-facade'!Elocal_soil_rinse</vt:lpstr>
      <vt:lpstr>'PT2-treatm.against algae-house'!Elocal_soil_rinse</vt:lpstr>
      <vt:lpstr>'PT2-treatm.against algae-roof'!Elocal_soil_rinse</vt:lpstr>
      <vt:lpstr>'PT2-treatm.against algae-facade'!Elocal_soil_spray</vt:lpstr>
      <vt:lpstr>'PT2-treatm.against algae-house'!Elocal_soil_spray_adjacent</vt:lpstr>
      <vt:lpstr>'PT2-treatm.against algae-roof'!Elocal_soil_spray_adjacent</vt:lpstr>
      <vt:lpstr>'PT2-treatm.against algae-house'!Elocal_soil_spray_distant</vt:lpstr>
      <vt:lpstr>'PT2-treatm.against algae-roof'!Elocal_soil_spray_distant</vt:lpstr>
      <vt:lpstr>'PT2-treatm.against algae-facade'!Elocal_soil_spray_rinse</vt:lpstr>
      <vt:lpstr>'PT2-treatm.against algae-facade'!Elocal_spray_drift</vt:lpstr>
      <vt:lpstr>'PT2-treatm.against algae-house'!Elocal_spray_drift_f</vt:lpstr>
      <vt:lpstr>'PT2-treatm.against algae-house'!Elocal_spray_drift_r</vt:lpstr>
      <vt:lpstr>'PT2-treatm.against algae-roof'!Elocal_spray_drift_r</vt:lpstr>
      <vt:lpstr>'PT2-treatm.against algae-facade'!Elocal_spray_runoff</vt:lpstr>
      <vt:lpstr>'PT2-treatm.against algae-house'!Elocal_spray_runoff_f</vt:lpstr>
      <vt:lpstr>'PT2-treatm.against algae-house'!Elocal_spray_runoff_r</vt:lpstr>
      <vt:lpstr>'PT2-treatm.against algae-roof'!Elocal_spray_runoff_r</vt:lpstr>
      <vt:lpstr>'PT2-med sector-laundry'!Emission_scenario_for_calculating_the_release_of_disinfectants_used_for_doing_biologically_contaminated_laundry_from_hospitals_in_tumbler_washing_machines__ESD_RIVM_2001__Table_3.10__p.29</vt:lpstr>
      <vt:lpstr>'PT2-med sector-laundry'!Emission_scenario_for_calculating_the_release_of_disinfectants_used_for_doing_biologically_contaminated_laundry_from_hospitals_in_washing_streets__ESD_RIVM_2001__Table_3.9__p.29</vt:lpstr>
      <vt:lpstr>'PT2-sanitary purposes'!Emission_scenario_for_calculating_the_release_of_disinfectants_used_for_sanitary_purposes_based_on_an_average_consumption__ESD_RIVM_2001__Table_2.2__p.10</vt:lpstr>
      <vt:lpstr>'PT2-med sector-rooms furnit obj'!Emission_scenario_for_calculating_the_release_of_disinfectants_used_for_sanitary_purposes_in_hospitals_based_on_the_amount_of_solution_of_disinfectant_used_on_a_day__ESD_RIVM_2001__Table_3.6__p.20</vt:lpstr>
      <vt:lpstr>'PT2-sanitary purposes'!Emission_scenario_for_calculating_the_releases_of_disinfectants_used_for_sanitary_purposes_based_on_the_annual_tonnage_applied__ESD_RIVM_2001__Table_2.1__p.9</vt:lpstr>
      <vt:lpstr>'PT2-med sector-rooms furnit obj'!Emission_scenario_for_calculating_the_releases_of_disinfectants_used_for_sanitary_purposes_in_hospitals_based_on_the_annual_tonnage_applied__ESD_RIVM_2001__Table_3.5__p.19</vt:lpstr>
      <vt:lpstr>'PT2-med sector-instruments'!Emission_scenario_for_calculating_the_releases_of_disinfectants_used_in_hospitals_for_disinfection_of_other_contaminated_instruments__ESD_RIVM_2001__Table_3.8__p.26</vt:lpstr>
      <vt:lpstr>'PT2-med sector-instruments'!Emission_scenario_for_calculating_the_releases_of_disinfectants_used_in_hospitals_for_disinfection_of_scopes_and_other_articles_in_washers_disinfectors</vt:lpstr>
      <vt:lpstr>'PT2-industrial areas'!Emission_scenario_for_calculating_the_releases_of_disinfectants_used_in_industrial_areas__ESD_JRC_2011__Table_2__p.12___TAB_ENV_24__Sept_2015</vt:lpstr>
      <vt:lpstr>'PT2-private pools'!Emission_scenario_for_calculating_the_releases_to_wastewater_due_to_the_preparation_for_wintering__peak_emission</vt:lpstr>
      <vt:lpstr>'PT2-public pools'!Emission_scenario_for_calculating_the_releases_to_wastewater_due_to_the_preparation_for_wintering__peak_emission</vt:lpstr>
      <vt:lpstr>'PT2-private pools'!Emission_scenario_for_calculating_the_releases_to_wastewater_following_the_cleaning_of_the_filtration_system__chronic_emission</vt:lpstr>
      <vt:lpstr>Emission_scenario_for_public_swimming_pools_–_Chronic_releases</vt:lpstr>
      <vt:lpstr>Emission_scenario_for_public_swimming_pools_–_Peak_emission_scenario</vt:lpstr>
      <vt:lpstr>Emission_scenarios_for_disinfectants_used_in_public_swimming_pools__TAB</vt:lpstr>
      <vt:lpstr>'PT2-public pools'!Ep_ch</vt:lpstr>
      <vt:lpstr>'PT2-public pools'!Ep_peak</vt:lpstr>
      <vt:lpstr>'PT2-public pools'!F_rel</vt:lpstr>
      <vt:lpstr>'PT2-med sector-rooms furnit obj'!F3_water</vt:lpstr>
      <vt:lpstr>'PT2-med sector-rooms furnit obj'!F3water_ton</vt:lpstr>
      <vt:lpstr>'PT2-sanitary purposes'!F4_water_consumpt</vt:lpstr>
      <vt:lpstr>'PT2-sanitary purposes'!F4_water_ton</vt:lpstr>
      <vt:lpstr>'PT2-sanitary purposes'!Fair_consumpt</vt:lpstr>
      <vt:lpstr>'PT2-sanitary purposes'!Fair_ton</vt:lpstr>
      <vt:lpstr>'PT2-med sector-instruments'!Fcarry_over</vt:lpstr>
      <vt:lpstr>'PT2-chemical toilets'!Fdis</vt:lpstr>
      <vt:lpstr>'PT2-sanitary purposes'!Fdisint</vt:lpstr>
      <vt:lpstr>'PT2-sanitary purposes'!Fdisint_</vt:lpstr>
      <vt:lpstr>'PT2-treatm.against algae-facade'!Fdrift</vt:lpstr>
      <vt:lpstr>'PT2-treatm.against algae-house'!Fdrift</vt:lpstr>
      <vt:lpstr>'PT2-treatm.against algae-roof'!Fdrift</vt:lpstr>
      <vt:lpstr>'PT2-treatm.against algae-facade'!Fdripping</vt:lpstr>
      <vt:lpstr>'PT2-treatm.against algae-house'!Fdripping</vt:lpstr>
      <vt:lpstr>'PT2-treatm.against algae-roof'!Fdripping</vt:lpstr>
      <vt:lpstr>'PT2-treatm.against algae-facade'!Felim</vt:lpstr>
      <vt:lpstr>'PT2-treatm.against algae-house'!Felim</vt:lpstr>
      <vt:lpstr>'PT2-treatm.against algae-roof'!Felim</vt:lpstr>
      <vt:lpstr>'PT2-air conditioning systems'!Fform</vt:lpstr>
      <vt:lpstr>'PT2-chemical toilets'!Fform</vt:lpstr>
      <vt:lpstr>'PT2-treatm.against algae-facade'!Fform</vt:lpstr>
      <vt:lpstr>'PT2-treatm.against algae-house'!Fform</vt:lpstr>
      <vt:lpstr>'PT2-treatm.against algae-roof'!Fform</vt:lpstr>
      <vt:lpstr>'PT2-med sector-rooms furnit obj'!Fhospital</vt:lpstr>
      <vt:lpstr>'PT2-med sector-rooms furnit obj'!Fhospital_ton</vt:lpstr>
      <vt:lpstr>'PT2-treatm.against algae-facade'!fhouse</vt:lpstr>
      <vt:lpstr>'PT2-treatm.against algae-house'!fhouse</vt:lpstr>
      <vt:lpstr>'PT2-treatm.against algae-roof'!fhouse</vt:lpstr>
      <vt:lpstr>'PT2-chemical toilets'!Finfluent</vt:lpstr>
      <vt:lpstr>'PT2-treatm.against algae-facade'!Fleached</vt:lpstr>
      <vt:lpstr>'PT2-treatm.against algae-house'!Fleached</vt:lpstr>
      <vt:lpstr>'PT2-treatm.against algae-roof'!Fleached</vt:lpstr>
      <vt:lpstr>'PT2-sanitary purposes'!Fmainsource</vt:lpstr>
      <vt:lpstr>'PT2-sanitary purposes'!Fmainsource_ton</vt:lpstr>
      <vt:lpstr>'PT2-aquaria'!Fmarket</vt:lpstr>
      <vt:lpstr>'PT2-indoor fountains'!Fmarket</vt:lpstr>
      <vt:lpstr>'PT2-med sector-rooms furnit obj'!Fobj3_water</vt:lpstr>
      <vt:lpstr>'PT2-med sector-rooms furnit obj'!Fobj3water</vt:lpstr>
      <vt:lpstr>'PT2-sanitary purposes'!Fpenetr</vt:lpstr>
      <vt:lpstr>'PT2-sanitary purposes'!Fpenetr_consumpt</vt:lpstr>
      <vt:lpstr>'PT2-med sector-laundry'!Fred_machine</vt:lpstr>
      <vt:lpstr>'PT2-med sector-laundry'!Fred_tube</vt:lpstr>
      <vt:lpstr>'PT2-sanitary purposes'!Freg</vt:lpstr>
      <vt:lpstr>'PT2-med sector-rooms furnit obj'!Freg_ton</vt:lpstr>
      <vt:lpstr>'PT2-aquaria'!Frep</vt:lpstr>
      <vt:lpstr>'PT2-indoor fountains'!Frep</vt:lpstr>
      <vt:lpstr>'PT2-treatm.against algae-facade'!Frinse</vt:lpstr>
      <vt:lpstr>'PT2-treatm.against algae-house'!Frinse</vt:lpstr>
      <vt:lpstr>'PT2-treatm.against algae-roof'!Frinse</vt:lpstr>
      <vt:lpstr>'PT2-treatm.against algae-facade'!Frunoff</vt:lpstr>
      <vt:lpstr>'PT2-treatm.against algae-house'!Frunoff</vt:lpstr>
      <vt:lpstr>'PT2-treatm.against algae-roof'!Frunoff</vt:lpstr>
      <vt:lpstr>'PT2-treatm.against algae-facade'!Frunoff_rinse</vt:lpstr>
      <vt:lpstr>'PT2-treatm.against algae-house'!Frunoff_rinse</vt:lpstr>
      <vt:lpstr>'PT2-treatm.against algae-roof'!Frunoff_rinse</vt:lpstr>
      <vt:lpstr>'PT2-med sector-rooms furnit obj'!Fsan3_water</vt:lpstr>
      <vt:lpstr>'PT2-med sector-rooms furnit obj'!Fsan3water</vt:lpstr>
      <vt:lpstr>'PT2-aquaria'!Fwater</vt:lpstr>
      <vt:lpstr>'PT2-indoor fountains'!Fwater</vt:lpstr>
      <vt:lpstr>'PT2-med sector-instruments'!Fwater</vt:lpstr>
      <vt:lpstr>'PT2-air conditioning systems'!HRT</vt:lpstr>
      <vt:lpstr>IndustrialArea</vt:lpstr>
      <vt:lpstr>'PT2-treatm.against algae-facade'!k</vt:lpstr>
      <vt:lpstr>'PT2-treatm.against algae-house'!k</vt:lpstr>
      <vt:lpstr>'PT2-treatm.against algae-roof'!k</vt:lpstr>
      <vt:lpstr>'PT2-air conditioning systems'!Kdeg</vt:lpstr>
      <vt:lpstr>'PT2-med sector-instruments'!kdeg_disinf</vt:lpstr>
      <vt:lpstr>'PT2-med sector-instruments'!kdegdisinf</vt:lpstr>
      <vt:lpstr>'PT2-treatm.against algae-facade'!Ksoil_water</vt:lpstr>
      <vt:lpstr>'PT2-treatm.against algae-house'!Ksoil_water</vt:lpstr>
      <vt:lpstr>'PT2-treatm.against algae-roof'!Ksoil_water</vt:lpstr>
      <vt:lpstr>'PT2-air conditioning systems'!Ksyst</vt:lpstr>
      <vt:lpstr>MoA</vt:lpstr>
      <vt:lpstr>'PT2-air conditioning systems'!n</vt:lpstr>
      <vt:lpstr>'PT2-public pools'!N_visit</vt:lpstr>
      <vt:lpstr>'PT2-small pools'!Nappl</vt:lpstr>
      <vt:lpstr>'PT2-aquaria'!Naquaria</vt:lpstr>
      <vt:lpstr>'PT2-med sector-laundry'!Nb</vt:lpstr>
      <vt:lpstr>'PT2-med sector-instruments'!Nbath</vt:lpstr>
      <vt:lpstr>'PT2-indoor fountains'!Nfountain</vt:lpstr>
      <vt:lpstr>'PT2-treatm.against algae-facade'!Nhouse</vt:lpstr>
      <vt:lpstr>'PT2-treatm.against algae-house'!Nhouse</vt:lpstr>
      <vt:lpstr>'PT2-treatm.against algae-roof'!Nhouse</vt:lpstr>
      <vt:lpstr>'PT2-treatm.against algae-facade'!nhouses_applic_city</vt:lpstr>
      <vt:lpstr>'PT2-treatm.against algae-house'!nhouses_applic_city</vt:lpstr>
      <vt:lpstr>'PT2-treatm.against algae-roof'!nhouses_applic_city</vt:lpstr>
      <vt:lpstr>'PT2-treatm.against algae-facade'!nhouses_applic_countryside</vt:lpstr>
      <vt:lpstr>'PT2-treatm.against algae-house'!nhouses_applic_countryside</vt:lpstr>
      <vt:lpstr>'PT2-treatm.against algae-roof'!nhouses_applic_countryside</vt:lpstr>
      <vt:lpstr>'PT2-sanitary purposes'!Nlocal</vt:lpstr>
      <vt:lpstr>'PT2-sanitary purposes'!Nlocal_consumpt</vt:lpstr>
      <vt:lpstr>'PT2-med sector-laundry'!Nm</vt:lpstr>
      <vt:lpstr>'PT2-med sector-instruments'!Nrep_max</vt:lpstr>
      <vt:lpstr>'PT2-chemical toilets'!Ntank</vt:lpstr>
      <vt:lpstr>PoolsLocation</vt:lpstr>
      <vt:lpstr>PoolsReleases</vt:lpstr>
      <vt:lpstr>'PT2-treatm.against algae-facade'!Q_leach_façade</vt:lpstr>
      <vt:lpstr>'PT2-treatm.against algae-house'!Q_leach_façade</vt:lpstr>
      <vt:lpstr>'PT2-treatm.against algae-house'!Q_leach_roof</vt:lpstr>
      <vt:lpstr>'PT2-treatm.against algae-roof'!Q_leach_roof</vt:lpstr>
      <vt:lpstr>'PT2-chemical toilets'!Qai_tank</vt:lpstr>
      <vt:lpstr>'PT2-air conditioning systems'!Qbld</vt:lpstr>
      <vt:lpstr>'PT2-air conditioning systems'!Qcirc</vt:lpstr>
      <vt:lpstr>'PT2-air conditioning systems'!Qformcont</vt:lpstr>
      <vt:lpstr>'PT2-air conditioning systems'!Qformevent</vt:lpstr>
      <vt:lpstr>'PT2-med sector-instruments'!Qmachine_bath</vt:lpstr>
      <vt:lpstr>'PT2-small pools'!Qpool</vt:lpstr>
      <vt:lpstr>'PT2-sanitary purposes'!Qproduct</vt:lpstr>
      <vt:lpstr>'PT2-sanitary purposes'!Qproduct_consumpt</vt:lpstr>
      <vt:lpstr>'PT2-med sector-rooms furnit obj'!Qwater_obj</vt:lpstr>
      <vt:lpstr>'PT2-med sector-rooms furnit obj'!Qwater_san</vt:lpstr>
      <vt:lpstr>'PT2-med sector-rooms furnit obj'!Qwaterobj</vt:lpstr>
      <vt:lpstr>'PT2-med sector-rooms furnit obj'!Qwatersan</vt:lpstr>
      <vt:lpstr>'PT2-med sector-instruments'!Qyeardisinf</vt:lpstr>
      <vt:lpstr>'PT2-air conditioning systems'!RELEASEcontT</vt:lpstr>
      <vt:lpstr>'PT2-air conditioning systems'!RELEASEshockintT</vt:lpstr>
      <vt:lpstr>'PT2-air conditioning systems'!RELEASEshockT</vt:lpstr>
      <vt:lpstr>'PT2-chemical toilets'!RHOform</vt:lpstr>
      <vt:lpstr>'PT2-treatm.against algae-facade'!RHOform</vt:lpstr>
      <vt:lpstr>'PT2-treatm.against algae-house'!RHOform</vt:lpstr>
      <vt:lpstr>'PT2-treatm.against algae-roof'!RHOform</vt:lpstr>
      <vt:lpstr>'PT2-small pools'!RHOsoil</vt:lpstr>
      <vt:lpstr>'PT2-treatm.against algae-facade'!RHOsoil</vt:lpstr>
      <vt:lpstr>'PT2-treatm.against algae-house'!RHOsoil</vt:lpstr>
      <vt:lpstr>'PT2-treatm.against algae-roof'!RHOsoil</vt:lpstr>
      <vt:lpstr>Surface</vt:lpstr>
      <vt:lpstr>'PT2-air conditioning systems'!Tcont</vt:lpstr>
      <vt:lpstr>'PT2-sanitary purposes'!Temission</vt:lpstr>
      <vt:lpstr>'PT2-med sector-instruments'!Temission3</vt:lpstr>
      <vt:lpstr>'PT2-med sector-rooms furnit obj'!Temission3</vt:lpstr>
      <vt:lpstr>'PT2-med sector-rooms furnit obj'!Temission3_ton</vt:lpstr>
      <vt:lpstr>'PT2-sanitary purposes'!Temission4_ton</vt:lpstr>
      <vt:lpstr>'PT2-treatm.against algae-facade'!TIME</vt:lpstr>
      <vt:lpstr>'PT2-treatm.against algae-house'!TIME</vt:lpstr>
      <vt:lpstr>'PT2-treatm.against algae-roof'!TIME</vt:lpstr>
      <vt:lpstr>'PT2-air conditioning systems'!Tint</vt:lpstr>
      <vt:lpstr>'PT2-med sector-rooms furnit obj'!TONNAGE</vt:lpstr>
      <vt:lpstr>'PT2-sanitary purposes'!TONNAGE</vt:lpstr>
      <vt:lpstr>'PT2-med sector-instruments'!Trepl</vt:lpstr>
      <vt:lpstr>'PT2-air conditioning systems'!Trepshock</vt:lpstr>
      <vt:lpstr>'PT2-air conditioning systems'!Tshock</vt:lpstr>
      <vt:lpstr>type_of_users</vt:lpstr>
      <vt:lpstr>users</vt:lpstr>
      <vt:lpstr>vap_fog</vt:lpstr>
      <vt:lpstr>'PT2-aquaria'!Vaquaria</vt:lpstr>
      <vt:lpstr>'PT2-chemical toilets'!Vform</vt:lpstr>
      <vt:lpstr>'PT2-treatm.against algae-facade'!Vform</vt:lpstr>
      <vt:lpstr>'PT2-treatm.against algae-house'!Vform</vt:lpstr>
      <vt:lpstr>'PT2-treatm.against algae-roof'!Vform</vt:lpstr>
      <vt:lpstr>'PT2-indoor fountains'!Vfountain</vt:lpstr>
      <vt:lpstr>'PT2-chemical toilets'!Vliquid</vt:lpstr>
      <vt:lpstr>'PT2-small pools'!Vpool</vt:lpstr>
      <vt:lpstr>'PT2-med sector-laundry'!Vproduct_machine</vt:lpstr>
      <vt:lpstr>'PT2-med sector-laundry'!Vproduct_tube</vt:lpstr>
      <vt:lpstr>'PT2-public pools'!Vrepl</vt:lpstr>
      <vt:lpstr>'PT2-chemical toilets'!Vsewage</vt:lpstr>
      <vt:lpstr>'PT2-treatm.against algae-house'!Vsoil_adjacent</vt:lpstr>
      <vt:lpstr>'PT2-treatm.against algae-roof'!Vsoil_adjacent</vt:lpstr>
      <vt:lpstr>'PT2-treatm.against algae-house'!Vsoil_distant</vt:lpstr>
      <vt:lpstr>'PT2-treatm.against algae-roof'!Vsoil_distant</vt:lpstr>
      <vt:lpstr>'PT2-treatm.against algae-facade'!Vsoil_facade</vt:lpstr>
      <vt:lpstr>'PT2-air conditioning systems'!Vsyst</vt:lpstr>
      <vt:lpstr>'PT2-chemical toilets'!Vtank</vt:lpstr>
    </vt:vector>
  </TitlesOfParts>
  <Company>European Chemicals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NOGUEIRO Eugenia</dc:creator>
  <cp:lastModifiedBy>BIELSKA Lucie</cp:lastModifiedBy>
  <dcterms:created xsi:type="dcterms:W3CDTF">2015-06-18T08:46:54Z</dcterms:created>
  <dcterms:modified xsi:type="dcterms:W3CDTF">2023-04-25T12:54:52Z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0x010100B558917389A54ADDB58930FBD7E6FD57008586DED9191B4C4CBD31A5DF7F304A7100FFDF787D330BE64A9729A05E65AC29AD</vt:lpwstr>
  </property>
  <property fmtid="{D5CDD505-2E9C-101B-9397-08002B2CF9AE}" pid="3" name="ECHAProcess">
    <vt:lpwstr>9;#16.00 Activity management and development|e303f835-0e5c-4fee-8486-ae6996d815ae</vt:lpwstr>
  </property>
  <property fmtid="{D5CDD505-2E9C-101B-9397-08002B2CF9AE}" pid="4" name="ECHADocumentType">
    <vt:lpwstr/>
  </property>
  <property fmtid="{D5CDD505-2E9C-101B-9397-08002B2CF9AE}" pid="5" name="ECHASecClass">
    <vt:lpwstr>1;#Internal|a0307bc2-faf9-4068-8aeb-b713e4fa2a0f</vt:lpwstr>
  </property>
  <property fmtid="{D5CDD505-2E9C-101B-9397-08002B2CF9AE}" pid="6" name="ECHACategory">
    <vt:lpwstr/>
  </property>
  <property fmtid="{D5CDD505-2E9C-101B-9397-08002B2CF9AE}" pid="7" name="_dlc_DocIdItemGuid">
    <vt:lpwstr>9dacf2b7-cb1f-4c71-9d7a-61a03af62b23</vt:lpwstr>
  </property>
  <property fmtid="{D5CDD505-2E9C-101B-9397-08002B2CF9AE}" pid="8" name="Order">
    <vt:r8>5681500</vt:r8>
  </property>
</Properties>
</file>