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J21" i="25" l="1"/>
  <c r="K21" i="25"/>
  <c r="L21" i="25"/>
  <c r="J22" i="25"/>
  <c r="K22" i="25"/>
  <c r="L22" i="25"/>
  <c r="I22" i="25"/>
  <c r="I21" i="25"/>
  <c r="P8" i="6"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29" i="10"/>
  <c r="I30" i="10" s="1"/>
  <c r="B6" i="10"/>
  <c r="B3" i="10"/>
  <c r="B3" i="11"/>
  <c r="B3" i="2"/>
  <c r="G8" i="25" l="1"/>
  <c r="G10" i="25"/>
  <c r="G11" i="25" s="1"/>
  <c r="G8" i="6"/>
  <c r="F13" i="20"/>
  <c r="G10" i="6"/>
  <c r="G11" i="6" s="1"/>
  <c r="N66" i="6" l="1"/>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N46" i="6"/>
  <c r="L46" i="6"/>
  <c r="N45" i="6"/>
  <c r="L45" i="6"/>
  <c r="N44" i="6"/>
  <c r="L44" i="6"/>
  <c r="N43" i="6"/>
  <c r="L43" i="6"/>
  <c r="N42" i="6"/>
  <c r="L42" i="6"/>
  <c r="N41" i="6"/>
  <c r="L41" i="6"/>
  <c r="N40" i="6"/>
  <c r="L40" i="6"/>
  <c r="N39" i="6"/>
  <c r="L39" i="6"/>
  <c r="N38" i="6"/>
  <c r="L38" i="6"/>
  <c r="N37" i="6"/>
  <c r="L37" i="6"/>
  <c r="N36" i="6"/>
  <c r="L36" i="6"/>
  <c r="N35" i="6"/>
  <c r="L35" i="6"/>
  <c r="N34" i="6"/>
  <c r="L34" i="6"/>
  <c r="N33" i="6"/>
  <c r="L33" i="6"/>
  <c r="N32" i="6"/>
  <c r="L32" i="6"/>
  <c r="N31" i="6"/>
  <c r="L31" i="6"/>
  <c r="N30" i="6"/>
  <c r="L30" i="6"/>
  <c r="N29" i="6"/>
  <c r="L29" i="6"/>
  <c r="N28" i="6"/>
  <c r="L28" i="6"/>
  <c r="N27" i="6"/>
  <c r="L27" i="6"/>
  <c r="N26"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K26" i="6"/>
  <c r="M25" i="6"/>
  <c r="K25" i="6"/>
  <c r="M24" i="6"/>
  <c r="K24" i="6"/>
  <c r="M23" i="6"/>
  <c r="K23" i="6"/>
  <c r="M22" i="6"/>
  <c r="K22" i="6"/>
  <c r="K39" i="6"/>
  <c r="K37" i="6"/>
  <c r="K36" i="6"/>
  <c r="K34" i="6"/>
  <c r="K33" i="6"/>
  <c r="K31" i="6"/>
  <c r="K30" i="6"/>
  <c r="K28" i="6"/>
  <c r="K27" i="6"/>
  <c r="N25" i="6"/>
  <c r="L25" i="6"/>
  <c r="L24" i="6"/>
  <c r="N23" i="6"/>
  <c r="N22" i="6"/>
  <c r="K66" i="6"/>
  <c r="K65" i="6"/>
  <c r="K64" i="6"/>
  <c r="K63" i="6"/>
  <c r="K62" i="6"/>
  <c r="K61" i="6"/>
  <c r="K60" i="6"/>
  <c r="K59" i="6"/>
  <c r="K58" i="6"/>
  <c r="K57" i="6"/>
  <c r="K56" i="6"/>
  <c r="K55" i="6"/>
  <c r="K54" i="6"/>
  <c r="K53" i="6"/>
  <c r="K52" i="6"/>
  <c r="K51" i="6"/>
  <c r="K50" i="6"/>
  <c r="K49" i="6"/>
  <c r="K48" i="6"/>
  <c r="K47" i="6"/>
  <c r="K46" i="6"/>
  <c r="K45" i="6"/>
  <c r="K44" i="6"/>
  <c r="K43" i="6"/>
  <c r="K42" i="6"/>
  <c r="K41" i="6"/>
  <c r="K40" i="6"/>
  <c r="K38" i="6"/>
  <c r="K35" i="6"/>
  <c r="K32" i="6"/>
  <c r="K29" i="6"/>
  <c r="L26" i="6"/>
  <c r="N24" i="6"/>
  <c r="L23" i="6"/>
  <c r="L22" i="6"/>
  <c r="U23" i="6"/>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K56" i="4" l="1"/>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M51" i="4"/>
  <c r="I129" i="20"/>
  <c r="M43" i="4"/>
  <c r="I121" i="20"/>
  <c r="K35" i="4"/>
  <c r="G113" i="20"/>
  <c r="G105" i="20"/>
  <c r="K27" i="4"/>
  <c r="G97" i="20"/>
  <c r="K19" i="4"/>
  <c r="L28" i="4"/>
  <c r="H106" i="20"/>
  <c r="L20" i="4"/>
  <c r="H98"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 r="I85" i="20" l="1"/>
  <c r="G13" i="26"/>
  <c r="T22" i="25"/>
  <c r="L21" i="6"/>
  <c r="K21" i="6"/>
  <c r="M21" i="6"/>
  <c r="N21" i="6"/>
  <c r="G84" i="20" l="1"/>
  <c r="R21" i="25"/>
  <c r="E12" i="26"/>
  <c r="F13" i="26"/>
  <c r="H85" i="20"/>
  <c r="S22" i="25"/>
  <c r="G12" i="26"/>
  <c r="T21" i="25"/>
  <c r="I84" i="20"/>
  <c r="N73" i="6"/>
  <c r="I38" i="20"/>
  <c r="N71" i="6"/>
  <c r="N72" i="6"/>
  <c r="N67" i="6"/>
  <c r="I59" i="4" s="1"/>
  <c r="I30" i="20" s="1"/>
  <c r="N68" i="6"/>
  <c r="I60" i="4" s="1"/>
  <c r="I31" i="20" s="1"/>
  <c r="N74" i="6"/>
  <c r="I12" i="4"/>
  <c r="N70" i="6"/>
  <c r="N69" i="6"/>
  <c r="I58" i="4" s="1"/>
  <c r="I29" i="20" s="1"/>
  <c r="V21" i="6"/>
  <c r="F12" i="26"/>
  <c r="S21" i="25"/>
  <c r="H84" i="20"/>
  <c r="M70" i="6"/>
  <c r="M71" i="6"/>
  <c r="M73" i="6"/>
  <c r="M68" i="6"/>
  <c r="H60" i="4" s="1"/>
  <c r="H31" i="20" s="1"/>
  <c r="M67" i="6"/>
  <c r="H59" i="4" s="1"/>
  <c r="H30" i="20" s="1"/>
  <c r="M74" i="6"/>
  <c r="H38" i="20"/>
  <c r="M72" i="6"/>
  <c r="H12" i="4"/>
  <c r="M69" i="6"/>
  <c r="H58" i="4" s="1"/>
  <c r="H29" i="20" s="1"/>
  <c r="U21" i="6"/>
  <c r="E13" i="26"/>
  <c r="G85" i="20"/>
  <c r="R22" i="25"/>
  <c r="D12" i="26"/>
  <c r="Q21" i="25"/>
  <c r="F84" i="20"/>
  <c r="L74" i="6"/>
  <c r="G38" i="20"/>
  <c r="L72" i="6"/>
  <c r="L68" i="6"/>
  <c r="G60" i="4" s="1"/>
  <c r="G31" i="20" s="1"/>
  <c r="L71" i="6"/>
  <c r="L70" i="6"/>
  <c r="G12" i="4"/>
  <c r="L73" i="6"/>
  <c r="L69" i="6"/>
  <c r="G58" i="4" s="1"/>
  <c r="G29" i="20" s="1"/>
  <c r="L67" i="6"/>
  <c r="G59" i="4" s="1"/>
  <c r="G30" i="20" s="1"/>
  <c r="T21" i="6"/>
  <c r="K70" i="6"/>
  <c r="K71" i="6"/>
  <c r="K73" i="6"/>
  <c r="K68" i="6"/>
  <c r="F60" i="4" s="1"/>
  <c r="F31" i="20" s="1"/>
  <c r="K67" i="6"/>
  <c r="F59" i="4" s="1"/>
  <c r="F30" i="20" s="1"/>
  <c r="K74" i="6"/>
  <c r="F38" i="20"/>
  <c r="K72" i="6"/>
  <c r="F12" i="4"/>
  <c r="K69" i="6"/>
  <c r="F58" i="4" s="1"/>
  <c r="F29" i="20" s="1"/>
  <c r="S21" i="6"/>
  <c r="D13" i="26"/>
  <c r="F85" i="20"/>
  <c r="Q22" i="25"/>
  <c r="I137" i="20"/>
  <c r="K13" i="26"/>
  <c r="S70" i="6" l="1"/>
  <c r="F90" i="20"/>
  <c r="S71" i="6"/>
  <c r="S69" i="6"/>
  <c r="J58" i="4" s="1"/>
  <c r="J29" i="20" s="1"/>
  <c r="S67" i="6"/>
  <c r="J59" i="4" s="1"/>
  <c r="J30" i="20" s="1"/>
  <c r="S74" i="6"/>
  <c r="S73" i="6"/>
  <c r="S72" i="6"/>
  <c r="J12" i="4"/>
  <c r="S68" i="6"/>
  <c r="J60" i="4" s="1"/>
  <c r="J31" i="20" s="1"/>
  <c r="U73" i="6"/>
  <c r="U70" i="6"/>
  <c r="U74" i="6"/>
  <c r="U69" i="6"/>
  <c r="L58" i="4" s="1"/>
  <c r="L29" i="20" s="1"/>
  <c r="U67" i="6"/>
  <c r="L59" i="4" s="1"/>
  <c r="L30" i="20" s="1"/>
  <c r="U72" i="6"/>
  <c r="H90" i="20"/>
  <c r="U71" i="6"/>
  <c r="L12" i="4"/>
  <c r="U68" i="6"/>
  <c r="L60" i="4" s="1"/>
  <c r="L31" i="20" s="1"/>
  <c r="H136" i="20"/>
  <c r="J12" i="26"/>
  <c r="V74" i="6"/>
  <c r="V72" i="6"/>
  <c r="V73" i="6"/>
  <c r="V68" i="6"/>
  <c r="M60" i="4" s="1"/>
  <c r="M31" i="20" s="1"/>
  <c r="V71" i="6"/>
  <c r="V70" i="6"/>
  <c r="M12" i="4"/>
  <c r="I90" i="20"/>
  <c r="V67" i="6"/>
  <c r="M59" i="4" s="1"/>
  <c r="M30" i="20" s="1"/>
  <c r="V69" i="6"/>
  <c r="M58" i="4" s="1"/>
  <c r="M29" i="20" s="1"/>
  <c r="I136" i="20"/>
  <c r="K12" i="26"/>
  <c r="J13" i="26"/>
  <c r="H137" i="20"/>
  <c r="I12" i="26"/>
  <c r="G136" i="20"/>
  <c r="F137" i="20"/>
  <c r="H13" i="26"/>
  <c r="K12" i="4"/>
  <c r="T74" i="6"/>
  <c r="T73" i="6"/>
  <c r="T72" i="6"/>
  <c r="T67" i="6"/>
  <c r="K59" i="4" s="1"/>
  <c r="K30" i="20" s="1"/>
  <c r="T71" i="6"/>
  <c r="T70" i="6"/>
  <c r="G90" i="20"/>
  <c r="T69" i="6"/>
  <c r="K58" i="4" s="1"/>
  <c r="K29" i="20" s="1"/>
  <c r="T68" i="6"/>
  <c r="K60" i="4" s="1"/>
  <c r="K31" i="20" s="1"/>
  <c r="H12" i="26"/>
  <c r="F136" i="20"/>
  <c r="G137" i="20"/>
  <c r="I13" i="26"/>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<sst xmlns="http://schemas.openxmlformats.org/spreadsheetml/2006/main" count="704" uniqueCount="251">
  <si>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</si>
  <si>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</si>
  <si>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</si>
  <si>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</si>
  <si>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</si>
  <si>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</si>
  <si>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</si>
  <si>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</si>
  <si>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</si>
  <si>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</si>
  <si>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</si>
  <si>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</si>
  <si>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</si>
  <si>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</si>
  <si>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</si>
  <si>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</si>
  <si>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</si>
  <si>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</si>
  <si>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</si>
  <si>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</si>
  <si>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</si>
  <si>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</si>
  <si>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</si>
  <si>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</si>
  <si>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</si>
  <si>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</si>
  <si>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</si>
  <si>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</si>
  <si>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</si>
  <si>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</si>
  <si>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</si>
  <si>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</si>
  <si>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</si>
  <si>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</si>
  <si>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</si>
  <si>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</si>
  <si>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</si>
  <si>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</si>
  <si>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</si>
  <si>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</si>
  <si>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</si>
  <si>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</si>
  <si>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</si>
  <si>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</si>
  <si>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</si>
  <si>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</si>
  <si>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</si>
  <si>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</si>
  <si>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</si>
  <si>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</si>
  <si>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</si>
  <si>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</si>
  <si>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</si>
  <si>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</si>
  <si>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</si>
  <si>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</si>
  <si>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</si>
  <si>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</si>
  <si>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</si>
  <si>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</si>
  <si>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</si>
  <si>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</si>
  <si>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</si>
  <si>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</si>
  <si>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</si>
  <si>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</si>
  <si>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</si>
  <si>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</si>
  <si>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</si>
  <si>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</si>
  <si>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</si>
  <si>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</si>
  <si>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</si>
  <si>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</si>
  <si>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</si>
  <si>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</si>
  <si>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</si>
  <si>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</si>
  <si>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</si>
  <si>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</si>
  <si>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</si>
  <si>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</si>
  <si>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</si>
  <si>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</si>
  <si>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</si>
  <si>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</si>
  <si>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</si>
  <si>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</si>
  <si>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</si>
  <si>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</si>
  <si>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</si>
  <si>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</si>
  <si>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</si>
  <si>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</si>
  <si>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</si>
  <si>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</si>
  <si>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</si>
  <si>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</si>
  <si>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</si>
  <si>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</si>
  <si>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</si>
  <si>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</si>
  <si>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</si>
  <si>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</si>
  <si>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</si>
  <si>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</si>
  <si>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</si>
  <si>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</si>
  <si>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</si>
  <si>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</si>
  <si>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</si>
  <si>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</si>
  <si>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</si>
  <si>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</si>
  <si>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</si>
  <si>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</si>
  <si>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</si>
  <si>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</si>
  <si>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</si>
  <si>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</si>
  <si>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</si>
  <si>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</si>
  <si>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</si>
  <si>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</si>
  <si>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</si>
  <si>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</si>
  <si>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</si>
  <si>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</si>
  <si>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</si>
  <si>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</si>
  <si>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</si>
  <si>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</si>
  <si>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</si>
  <si>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</si>
  <si>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</si>
  <si>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</si>
  <si>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</si>
  <si>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</si>
  <si>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</si>
  <si>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</si>
  <si>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</si>
  <si>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</si>
  <si>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</si>
  <si>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</si>
  <si>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</si>
  <si>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</si>
  <si>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</si>
  <si>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</si>
  <si>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</si>
  <si>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</si>
  <si>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</si>
  <si>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</si>
  <si>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</si>
  <si>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</si>
  <si>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</si>
  <si>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</si>
  <si>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</si>
  <si>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</si>
  <si>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</si>
  <si>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</si>
  <si>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</si>
  <si>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</si>
  <si>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</si>
  <si>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</si>
  <si>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</si>
  <si>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</si>
  <si>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</si>
  <si>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</si>
  <si>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</si>
  <si>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</si>
  <si>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</si>
  <si>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</si>
  <si>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</si>
  <si>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</si>
  <si>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</si>
  <si>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</si>
  <si>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</si>
  <si>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</si>
  <si>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</si>
  <si>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</si>
  <si>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</si>
  <si>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</si>
  <si>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</si>
  <si>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</si>
  <si>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</si>
  <si>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</si>
  <si>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</si>
  <si>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</si>
  <si>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</si>
  <si>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</si>
  <si>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</si>
  <si>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</si>
  <si>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</si>
  <si>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</si>
  <si>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</si>
  <si>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</si>
  <si>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</si>
  <si>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</si>
  <si>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</si>
  <si>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</si>
  <si>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</si>
  <si>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</si>
  <si>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</si>
  <si>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</si>
  <si>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</si>
  <si>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</si>
  <si>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</si>
  <si>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</si>
  <si>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</si>
  <si>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</si>
  <si>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</si>
  <si>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</si>
  <si>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</si>
  <si>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</si>
  <si>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</si>
  <si>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</si>
  <si>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</si>
  <si>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</si>
  <si>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</si>
  <si>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</si>
  <si>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</si>
  <si>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</si>
  <si>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</si>
  <si>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</si>
  <si>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</si>
  <si>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</si>
  <si>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</si>
  <si>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</si>
  <si>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Zinc</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</si>
  <si>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</si>
  <si>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</si>
  <si>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</si>
  <si>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</si>
  <si>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</si>
  <si>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</si>
  <si>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</si>
  <si>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</si>
  <si>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</si>
  <si>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</si>
  <si>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</si>
  <si>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</si>
  <si>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</si>
  <si>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</si>
  <si>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</si>
  <si>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</si>
  <si>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</si>
  <si>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</si>
  <si>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</si>
  <si>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Version Final 1.1</t>
  </si>
  <si>
    <t>Final 1.1</t>
  </si>
  <si>
    <t>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</si>
</sst>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6">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5" fillId="12" borderId="0" xfId="24" applyAlignment="1">
      <alignment vertical="center"/>
    </xf>
    <xf numFmtId="0" fontId="0" fillId="9" borderId="6" xfId="22" applyFont="1" applyAlignment="1">
      <alignment horizont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vertical="center" wrapText="1"/>
    </xf>
    <xf numFmtId="0" fontId="11" fillId="5" borderId="1" xfId="1" applyFill="1" applyAlignment="1">
      <alignment horizontal="left"/>
    </xf>
    <xf numFmtId="0" fontId="0" fillId="5" borderId="0" xfId="0" applyAlignment="1">
      <alignment horizontal="left" vertical="top" wrapText="1"/>
    </xf>
    <xf numFmtId="0" fontId="0" fillId="5" borderId="0" xfId="0" applyAlignment="1">
      <alignment horizontal="left" vertical="center" wrapText="1"/>
    </xf>
    <xf numFmtId="0" fontId="11" fillId="5" borderId="1" xfId="12" applyFill="1" applyAlignment="1">
      <alignment horizontal="left" vertical="center"/>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657144</xdr:colOff>
      <xdr:row>29</xdr:row>
      <xdr:rowOff>78905</xdr:rowOff>
    </xdr:to>
    <xdr:pic>
      <xdr:nvPicPr>
        <xdr:cNvPr id="2" name="Picture 1"/>
        <xdr:cNvPicPr>
          <a:picLocks noChangeAspect="1"/>
        </xdr:cNvPicPr>
      </xdr:nvPicPr>
      <xdr:blipFill>
        <a:blip xmlns:r="http://schemas.openxmlformats.org/officeDocument/2006/relationships" r:embed="rId1"/>
        <a:stretch>
          <a:fillRect/>
        </a:stretch>
      </xdr:blipFill>
      <xdr:spPr>
        <a:xfrm>
          <a:off x="687917" y="1312333"/>
          <a:ext cx="9123810" cy="37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39" t="s">
        <v>105</v>
      </c>
      <c r="C2" s="139"/>
      <c r="D2" s="139"/>
      <c r="E2" s="139"/>
      <c r="F2" s="139"/>
      <c r="G2" s="139"/>
      <c r="H2" s="139"/>
      <c r="I2" s="139"/>
      <c r="J2" s="139"/>
      <c r="K2" s="139"/>
      <c r="L2" s="139"/>
      <c r="M2" s="139"/>
      <c r="N2" s="139"/>
      <c r="O2" s="139"/>
    </row>
    <row r="3" spans="2:16" ht="12.75" customHeight="1" thickTop="1" x14ac:dyDescent="0.2">
      <c r="B3" s="96" t="s">
        <v>248</v>
      </c>
    </row>
    <row r="4" spans="2:16" ht="12.75" customHeight="1" x14ac:dyDescent="0.2">
      <c r="B4" s="96" t="s">
        <v>228</v>
      </c>
    </row>
    <row r="5" spans="2:16" ht="12.75" customHeight="1" x14ac:dyDescent="0.2">
      <c r="B5" s="96" t="s">
        <v>219</v>
      </c>
    </row>
    <row r="7" spans="2:16" ht="80.099999999999994" customHeight="1" x14ac:dyDescent="0.2">
      <c r="B7" s="138" t="s">
        <v>104</v>
      </c>
      <c r="C7" s="138"/>
      <c r="D7" s="138"/>
      <c r="E7" s="138"/>
      <c r="F7" s="138"/>
      <c r="G7" s="138"/>
      <c r="H7" s="138"/>
      <c r="I7" s="138"/>
      <c r="J7" s="138"/>
      <c r="K7" s="138"/>
      <c r="L7" s="138"/>
      <c r="M7" s="138"/>
      <c r="N7" s="138"/>
      <c r="O7" s="138"/>
      <c r="P7" s="138"/>
    </row>
    <row r="11" spans="2:16" ht="12.75" customHeight="1" x14ac:dyDescent="0.2">
      <c r="B11" s="96" t="s">
        <v>220</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0" t="s">
        <v>196</v>
      </c>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2:26" ht="30.75" customHeight="1" x14ac:dyDescent="0.2">
      <c r="B19" s="130" t="s">
        <v>79</v>
      </c>
      <c r="C19" s="131">
        <v>42921</v>
      </c>
      <c r="D19" s="140" t="s">
        <v>221</v>
      </c>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2:26" ht="12.75" customHeight="1" x14ac:dyDescent="0.2">
      <c r="B20" s="96" t="s">
        <v>229</v>
      </c>
      <c r="C20" s="95">
        <v>42930</v>
      </c>
      <c r="D20" s="141" t="s">
        <v>230</v>
      </c>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2:26" ht="27.95" customHeight="1" x14ac:dyDescent="0.2">
      <c r="B21" s="96" t="s">
        <v>231</v>
      </c>
      <c r="C21" s="95">
        <v>43006</v>
      </c>
      <c r="D21" s="141" t="s">
        <v>232</v>
      </c>
      <c r="E21" s="141"/>
      <c r="F21" s="141"/>
      <c r="G21" s="141"/>
      <c r="H21" s="141"/>
      <c r="I21" s="141"/>
      <c r="J21" s="141"/>
      <c r="K21" s="141"/>
      <c r="L21" s="141"/>
      <c r="M21" s="141"/>
      <c r="N21" s="141"/>
      <c r="O21" s="141"/>
      <c r="P21" s="141"/>
      <c r="Q21" s="141"/>
      <c r="R21" s="141"/>
      <c r="S21" s="141"/>
      <c r="T21" s="141"/>
      <c r="U21" s="141"/>
      <c r="V21" s="141"/>
      <c r="W21" s="141"/>
      <c r="X21" s="141"/>
      <c r="Y21" s="141"/>
      <c r="Z21" s="141"/>
    </row>
    <row r="22" spans="2:26" ht="12.75" customHeight="1" x14ac:dyDescent="0.2">
      <c r="B22" s="130" t="s">
        <v>249</v>
      </c>
      <c r="C22" s="131">
        <v>43021</v>
      </c>
      <c r="D22" s="140" t="s">
        <v>250</v>
      </c>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2:26" ht="12.75" customHeight="1" x14ac:dyDescent="0.2">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2.75" customHeight="1" x14ac:dyDescent="0.2">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2:26" ht="12.75" customHeight="1" x14ac:dyDescent="0.2">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2.75" customHeight="1" x14ac:dyDescent="0.2">
      <c r="D26" s="141"/>
      <c r="E26" s="141"/>
      <c r="F26" s="141"/>
      <c r="G26" s="141"/>
      <c r="H26" s="141"/>
      <c r="I26" s="141"/>
      <c r="J26" s="141"/>
      <c r="K26" s="141"/>
      <c r="L26" s="141"/>
      <c r="M26" s="141"/>
      <c r="N26" s="141"/>
      <c r="O26" s="141"/>
      <c r="P26" s="141"/>
      <c r="Q26" s="141"/>
      <c r="R26" s="141"/>
      <c r="S26" s="141"/>
      <c r="T26" s="141"/>
      <c r="U26" s="141"/>
      <c r="V26" s="141"/>
      <c r="W26" s="141"/>
      <c r="X26" s="141"/>
      <c r="Y26" s="141"/>
      <c r="Z26" s="141"/>
    </row>
    <row r="27" spans="2:26" ht="12.75" customHeight="1" x14ac:dyDescent="0.2">
      <c r="D27" s="141"/>
      <c r="E27" s="141"/>
      <c r="F27" s="141"/>
      <c r="G27" s="141"/>
      <c r="H27" s="141"/>
      <c r="I27" s="141"/>
      <c r="J27" s="141"/>
      <c r="K27" s="141"/>
      <c r="L27" s="141"/>
      <c r="M27" s="141"/>
      <c r="N27" s="141"/>
      <c r="O27" s="141"/>
      <c r="P27" s="141"/>
      <c r="Q27" s="141"/>
      <c r="R27" s="141"/>
      <c r="S27" s="141"/>
      <c r="T27" s="141"/>
      <c r="U27" s="141"/>
      <c r="V27" s="141"/>
      <c r="W27" s="141"/>
      <c r="X27" s="141"/>
      <c r="Y27" s="141"/>
      <c r="Z27" s="141"/>
    </row>
    <row r="28" spans="2:26" ht="12.75" customHeight="1" x14ac:dyDescent="0.2">
      <c r="D28" s="141"/>
      <c r="E28" s="141"/>
      <c r="F28" s="141"/>
      <c r="G28" s="141"/>
      <c r="H28" s="141"/>
      <c r="I28" s="141"/>
      <c r="J28" s="141"/>
      <c r="K28" s="141"/>
      <c r="L28" s="141"/>
      <c r="M28" s="141"/>
      <c r="N28" s="141"/>
      <c r="O28" s="141"/>
      <c r="P28" s="141"/>
      <c r="Q28" s="141"/>
      <c r="R28" s="141"/>
      <c r="S28" s="141"/>
      <c r="T28" s="141"/>
      <c r="U28" s="141"/>
      <c r="V28" s="141"/>
      <c r="W28" s="141"/>
      <c r="X28" s="141"/>
      <c r="Y28" s="141"/>
      <c r="Z28" s="141"/>
    </row>
    <row r="29" spans="2:26" ht="12.75" customHeight="1" x14ac:dyDescent="0.2">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2:26" ht="12.75" customHeight="1" x14ac:dyDescent="0.2">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2:26" ht="12.75" customHeight="1" x14ac:dyDescent="0.2">
      <c r="D31" s="129"/>
    </row>
    <row r="32" spans="2:26" ht="12.75" customHeight="1" x14ac:dyDescent="0.2">
      <c r="D32" s="129"/>
    </row>
    <row r="33" spans="4:4" ht="12.75" customHeight="1" x14ac:dyDescent="0.2">
      <c r="D33" s="129"/>
    </row>
    <row r="34" spans="4:4" ht="12.75" customHeight="1" x14ac:dyDescent="0.2">
      <c r="D34" s="129"/>
    </row>
    <row r="35" spans="4:4" ht="12.75" customHeight="1" x14ac:dyDescent="0.2">
      <c r="D35" s="129"/>
    </row>
    <row r="36" spans="4:4" ht="12.75" customHeight="1" x14ac:dyDescent="0.2">
      <c r="D36" s="129"/>
    </row>
    <row r="37" spans="4:4" ht="12.75" customHeight="1" x14ac:dyDescent="0.2">
      <c r="D37" s="129"/>
    </row>
    <row r="38" spans="4:4" ht="12.75" customHeight="1" x14ac:dyDescent="0.2">
      <c r="D38" s="129"/>
    </row>
    <row r="39" spans="4:4" ht="12.75" customHeight="1" x14ac:dyDescent="0.2">
      <c r="D39" s="129"/>
    </row>
    <row r="40" spans="4:4" ht="12.75" customHeight="1" x14ac:dyDescent="0.2">
      <c r="D40" s="129"/>
    </row>
    <row r="41" spans="4:4" ht="12.75" customHeight="1" x14ac:dyDescent="0.2">
      <c r="D41" s="129"/>
    </row>
    <row r="42" spans="4:4" ht="12.75" customHeight="1" x14ac:dyDescent="0.2">
      <c r="D42" s="129"/>
    </row>
    <row r="43" spans="4:4" ht="12.75" customHeight="1" x14ac:dyDescent="0.2">
      <c r="D43" s="129"/>
    </row>
    <row r="44" spans="4:4" ht="12.75" customHeight="1" x14ac:dyDescent="0.2">
      <c r="D44" s="129"/>
    </row>
    <row r="45" spans="4:4" ht="12.75" customHeight="1" x14ac:dyDescent="0.2">
      <c r="D45" s="129"/>
    </row>
    <row r="46" spans="4:4" ht="12.75" customHeight="1" x14ac:dyDescent="0.2">
      <c r="D46" s="129"/>
    </row>
    <row r="47" spans="4:4" ht="12.75" customHeight="1" x14ac:dyDescent="0.2">
      <c r="D47" s="129"/>
    </row>
    <row r="48" spans="4:4"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D26:Z26"/>
    <mergeCell ref="D27:Z27"/>
    <mergeCell ref="D28:Z28"/>
    <mergeCell ref="D29:Z29"/>
    <mergeCell ref="D30:Z30"/>
    <mergeCell ref="D21:Z21"/>
    <mergeCell ref="D22:Z22"/>
    <mergeCell ref="D23:Z23"/>
    <mergeCell ref="D24:Z24"/>
    <mergeCell ref="D25:Z25"/>
    <mergeCell ref="B7:P7"/>
    <mergeCell ref="B2:O2"/>
    <mergeCell ref="D18:Z18"/>
    <mergeCell ref="D19:Z19"/>
    <mergeCell ref="D20:Z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2" t="s">
        <v>105</v>
      </c>
      <c r="C2" s="172"/>
      <c r="D2" s="172"/>
      <c r="E2" s="172"/>
      <c r="F2" s="172"/>
      <c r="G2" s="172"/>
      <c r="H2" s="172"/>
      <c r="I2" s="172"/>
      <c r="J2" s="172"/>
      <c r="K2" s="172"/>
      <c r="L2" s="172"/>
      <c r="M2" s="172"/>
      <c r="N2" s="172"/>
      <c r="O2" s="172"/>
      <c r="P2" s="172"/>
      <c r="Q2" s="172"/>
      <c r="R2" s="172"/>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4" t="s">
        <v>50</v>
      </c>
      <c r="C4" s="174"/>
      <c r="D4" s="174"/>
      <c r="E4" s="174"/>
      <c r="F4" s="174"/>
      <c r="G4" s="174"/>
      <c r="H4" s="174"/>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70</v>
      </c>
      <c r="C6" s="3"/>
      <c r="D6" s="3"/>
      <c r="E6" s="3"/>
      <c r="F6" s="3"/>
      <c r="G6" s="56">
        <v>2.5</v>
      </c>
      <c r="H6" s="29" t="s">
        <v>184</v>
      </c>
      <c r="I6" s="3"/>
      <c r="J6" s="3"/>
      <c r="K6" s="3"/>
      <c r="L6" s="3"/>
      <c r="M6" s="3"/>
      <c r="N6" s="3"/>
      <c r="O6" s="3"/>
      <c r="P6" s="3"/>
      <c r="Q6" s="3"/>
      <c r="R6" s="3"/>
    </row>
    <row r="7" spans="2:18" ht="15" customHeight="1" x14ac:dyDescent="0.2">
      <c r="B7" s="3" t="s">
        <v>55</v>
      </c>
      <c r="C7" s="3"/>
      <c r="D7" s="3"/>
      <c r="E7" s="3"/>
      <c r="F7" s="3"/>
      <c r="G7" s="3">
        <f>Average_biocide_release_over_the_lifetime_of_the_paint_M</f>
        <v>0</v>
      </c>
      <c r="H7" s="29" t="s">
        <v>184</v>
      </c>
      <c r="I7" s="3"/>
      <c r="J7" s="3"/>
      <c r="K7" s="3"/>
      <c r="L7" s="3"/>
      <c r="M7" s="3"/>
      <c r="N7" s="3"/>
      <c r="O7" s="3"/>
      <c r="P7" s="3"/>
      <c r="Q7" s="3"/>
      <c r="R7" s="3"/>
    </row>
    <row r="8" spans="2:18" ht="15" customHeight="1" x14ac:dyDescent="0.2">
      <c r="B8" s="3" t="s">
        <v>56</v>
      </c>
      <c r="C8" s="3"/>
      <c r="D8" s="3"/>
      <c r="E8" s="3"/>
      <c r="F8" s="3"/>
      <c r="G8" s="38" t="e">
        <f>Average_biocide_release_over_the_lifetime_of_the_paint_C</f>
        <v>#DIV/0!</v>
      </c>
      <c r="H8" s="29" t="s">
        <v>184</v>
      </c>
      <c r="I8" s="3"/>
      <c r="J8" s="3"/>
      <c r="K8" s="3"/>
      <c r="L8" s="3"/>
      <c r="M8" s="3"/>
      <c r="N8" s="3"/>
      <c r="O8" s="3"/>
      <c r="P8" s="3"/>
      <c r="Q8" s="3"/>
      <c r="R8" s="3"/>
    </row>
    <row r="9" spans="2:18" ht="15" customHeight="1" x14ac:dyDescent="0.2">
      <c r="B9" s="3" t="s">
        <v>54</v>
      </c>
      <c r="C9" s="3"/>
      <c r="D9" s="3"/>
      <c r="E9" s="3"/>
      <c r="F9" s="3"/>
      <c r="G9" s="42">
        <f>IF(ISBLANK(Average_biocide_release_over_the_lifetime_of_the_paint_M),1,0)</f>
        <v>1</v>
      </c>
      <c r="H9" s="29"/>
      <c r="I9" s="3"/>
      <c r="J9" s="3"/>
      <c r="K9" s="3"/>
      <c r="L9" s="3"/>
      <c r="M9" s="3"/>
      <c r="N9" s="3"/>
      <c r="O9" s="3"/>
      <c r="P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184</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4" t="s">
        <v>69</v>
      </c>
      <c r="C13" s="174"/>
      <c r="D13" s="174"/>
      <c r="E13" s="174"/>
      <c r="F13" s="174"/>
      <c r="G13" s="174"/>
      <c r="H13" s="174"/>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7">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223</v>
      </c>
      <c r="F20" s="14" t="s">
        <v>224</v>
      </c>
      <c r="G20" s="14" t="s">
        <v>190</v>
      </c>
      <c r="H20" s="14" t="s">
        <v>225</v>
      </c>
      <c r="I20" s="14" t="s">
        <v>178</v>
      </c>
      <c r="J20" s="14" t="s">
        <v>226</v>
      </c>
      <c r="K20" s="14" t="s">
        <v>179</v>
      </c>
      <c r="L20" s="14" t="s">
        <v>227</v>
      </c>
      <c r="M20" s="13" t="s">
        <v>183</v>
      </c>
      <c r="N20" s="13" t="s">
        <v>182</v>
      </c>
      <c r="O20" s="13" t="s">
        <v>181</v>
      </c>
      <c r="P20" s="13" t="s">
        <v>191</v>
      </c>
      <c r="Q20" s="102" t="s">
        <v>61</v>
      </c>
      <c r="R20" s="102" t="s">
        <v>62</v>
      </c>
      <c r="S20" s="102" t="s">
        <v>63</v>
      </c>
      <c r="T20" s="102" t="s">
        <v>64</v>
      </c>
    </row>
    <row r="21" spans="2:22" ht="15" customHeight="1" x14ac:dyDescent="0.2">
      <c r="B21" s="104" t="s">
        <v>174</v>
      </c>
      <c r="C21" s="104" t="str">
        <f>Compound_Name</f>
        <v>Zinc</v>
      </c>
      <c r="D21" s="59">
        <v>100</v>
      </c>
      <c r="E21" s="105">
        <v>0.63105179965496105</v>
      </c>
      <c r="F21" s="105">
        <v>69.415698299408007</v>
      </c>
      <c r="G21" s="105">
        <v>8.3120694084755101E-5</v>
      </c>
      <c r="H21" s="105">
        <v>9.1432763575479206E-3</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7.8</v>
      </c>
      <c r="N21" s="132">
        <f>PNEC_Sediment_Inside</f>
        <v>49</v>
      </c>
      <c r="O21" s="132">
        <f>PNEC_Aquatic_Surrounding</f>
        <v>7.8</v>
      </c>
      <c r="P21" s="132">
        <f>PNEC_Sediment_Surrounding</f>
        <v>49</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175</v>
      </c>
      <c r="C22" s="104" t="str">
        <f>Compound_Name</f>
        <v>Zinc</v>
      </c>
      <c r="D22" s="59">
        <v>100</v>
      </c>
      <c r="E22" s="105">
        <v>1.42737828463316</v>
      </c>
      <c r="F22" s="105">
        <v>157.011611499786</v>
      </c>
      <c r="G22" s="105">
        <v>2.64946565341082E-3</v>
      </c>
      <c r="H22" s="105">
        <v>0.29144122307460402</v>
      </c>
      <c r="I22" s="106" t="e">
        <f t="shared" si="0"/>
        <v>#DIV/0!</v>
      </c>
      <c r="J22" s="106" t="e">
        <f t="shared" si="0"/>
        <v>#DIV/0!</v>
      </c>
      <c r="K22" s="106" t="e">
        <f t="shared" si="0"/>
        <v>#DIV/0!</v>
      </c>
      <c r="L22" s="106" t="e">
        <f t="shared" si="0"/>
        <v>#DIV/0!</v>
      </c>
      <c r="M22" s="132">
        <f>PNEC_Aquatic_Inside</f>
        <v>7.8</v>
      </c>
      <c r="N22" s="132">
        <f>PNEC_Sediment_Inside</f>
        <v>49</v>
      </c>
      <c r="O22" s="132">
        <f>PNEC_Aquatic_Surrounding</f>
        <v>7.8</v>
      </c>
      <c r="P22" s="132">
        <f>PNEC_Sediment_Surrounding</f>
        <v>49</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2" t="s">
        <v>185</v>
      </c>
      <c r="C2" s="142"/>
      <c r="D2" s="142"/>
      <c r="E2" s="142"/>
      <c r="F2" s="142"/>
      <c r="G2" s="142"/>
      <c r="H2" s="142"/>
      <c r="I2" s="142"/>
      <c r="J2" s="142"/>
    </row>
    <row r="3" spans="2:26" ht="13.5" thickTop="1" x14ac:dyDescent="0.2">
      <c r="B3" s="128" t="str">
        <f>Tooltype</f>
        <v>Freshwater calculator tool</v>
      </c>
    </row>
    <row r="5" spans="2:26" ht="27.95" customHeight="1" x14ac:dyDescent="0.2">
      <c r="B5" s="143" t="s">
        <v>233</v>
      </c>
      <c r="C5" s="143"/>
      <c r="D5" s="143"/>
      <c r="E5" s="143"/>
      <c r="F5" s="143"/>
      <c r="G5" s="143"/>
      <c r="H5" s="143"/>
      <c r="I5" s="143"/>
      <c r="J5" s="143"/>
      <c r="K5" s="143"/>
      <c r="L5" s="143"/>
      <c r="M5" s="143"/>
      <c r="N5" s="143"/>
      <c r="O5" s="143"/>
      <c r="P5" s="143"/>
      <c r="Q5" s="143"/>
      <c r="R5" s="143"/>
      <c r="S5" s="143"/>
      <c r="T5" s="143"/>
      <c r="U5" s="143"/>
      <c r="V5" s="143"/>
      <c r="W5" s="143"/>
      <c r="X5" s="143"/>
      <c r="Y5" s="143"/>
      <c r="Z5" s="143"/>
    </row>
    <row r="6" spans="2:26"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row>
    <row r="7" spans="2:26" ht="12.75" customHeight="1" x14ac:dyDescent="0.2">
      <c r="B7" s="143" t="s">
        <v>234</v>
      </c>
      <c r="C7" s="143"/>
      <c r="D7" s="143"/>
      <c r="E7" s="143"/>
      <c r="F7" s="143"/>
      <c r="G7" s="143"/>
      <c r="H7" s="143"/>
      <c r="I7" s="143"/>
      <c r="J7" s="143"/>
      <c r="K7" s="143"/>
      <c r="L7" s="143"/>
      <c r="M7" s="143"/>
      <c r="N7" s="143"/>
      <c r="O7" s="143"/>
      <c r="P7" s="143"/>
      <c r="Q7" s="143"/>
      <c r="R7" s="143"/>
      <c r="S7" s="143"/>
      <c r="T7" s="143"/>
      <c r="U7" s="143"/>
      <c r="V7" s="143"/>
      <c r="W7" s="143"/>
      <c r="X7" s="143"/>
      <c r="Y7" s="143"/>
      <c r="Z7" s="143"/>
    </row>
    <row r="8" spans="2:26" x14ac:dyDescent="0.2">
      <c r="B8" s="143"/>
      <c r="C8" s="143"/>
      <c r="D8" s="143"/>
      <c r="E8" s="143"/>
      <c r="F8" s="143"/>
      <c r="G8" s="143"/>
      <c r="H8" s="143"/>
      <c r="I8" s="143"/>
      <c r="J8" s="143"/>
      <c r="K8" s="143"/>
      <c r="L8" s="143"/>
      <c r="M8" s="143"/>
      <c r="N8" s="143"/>
      <c r="O8" s="143"/>
      <c r="P8" s="143"/>
      <c r="Q8" s="143"/>
      <c r="R8" s="143"/>
      <c r="S8" s="143"/>
      <c r="T8" s="143"/>
      <c r="U8" s="143"/>
      <c r="V8" s="143"/>
      <c r="W8" s="143"/>
      <c r="X8" s="143"/>
      <c r="Y8" s="143"/>
      <c r="Z8" s="143"/>
    </row>
    <row r="9" spans="2:26" ht="12.75" customHeight="1" x14ac:dyDescent="0.2">
      <c r="B9" s="143" t="s">
        <v>235</v>
      </c>
      <c r="C9" s="143"/>
      <c r="D9" s="143"/>
      <c r="E9" s="143"/>
      <c r="F9" s="143"/>
      <c r="G9" s="143"/>
      <c r="H9" s="143"/>
      <c r="I9" s="143"/>
      <c r="J9" s="143"/>
      <c r="K9" s="143"/>
      <c r="L9" s="143"/>
      <c r="M9" s="143"/>
      <c r="N9" s="143"/>
      <c r="O9" s="143"/>
      <c r="P9" s="143"/>
      <c r="Q9" s="143"/>
      <c r="R9" s="143"/>
      <c r="S9" s="143"/>
      <c r="T9" s="143"/>
      <c r="U9" s="143"/>
      <c r="V9" s="143"/>
      <c r="W9" s="143"/>
      <c r="X9" s="143"/>
      <c r="Y9" s="143"/>
      <c r="Z9" s="143"/>
    </row>
    <row r="10" spans="2:26" x14ac:dyDescent="0.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2:26" ht="27.95" customHeight="1" x14ac:dyDescent="0.2">
      <c r="B11" s="143" t="s">
        <v>245</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2:26" x14ac:dyDescent="0.2">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2:26" ht="27.95" customHeight="1" x14ac:dyDescent="0.2">
      <c r="B13" s="143" t="s">
        <v>246</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row>
    <row r="14" spans="2:26" x14ac:dyDescent="0.2">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2:26" ht="27.95" customHeight="1" x14ac:dyDescent="0.2">
      <c r="B15" s="143" t="s">
        <v>247</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2:26" x14ac:dyDescent="0.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row>
    <row r="17" spans="2:26" ht="27.95" customHeight="1" x14ac:dyDescent="0.2">
      <c r="B17" s="143" t="s">
        <v>236</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row>
    <row r="18" spans="2:26" x14ac:dyDescent="0.2">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2:26" ht="27.95" customHeight="1" x14ac:dyDescent="0.2">
      <c r="B19" s="143" t="s">
        <v>237</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2:26" x14ac:dyDescent="0.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2:26" ht="27.95" customHeight="1" x14ac:dyDescent="0.2">
      <c r="B21" s="143" t="s">
        <v>238</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2:26" x14ac:dyDescent="0.2">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2:26" ht="27.95" customHeight="1" x14ac:dyDescent="0.2">
      <c r="B23" s="143" t="s">
        <v>239</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2:26" x14ac:dyDescent="0.2">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2:26" ht="12.75" customHeight="1" x14ac:dyDescent="0.2">
      <c r="B25" s="143" t="s">
        <v>240</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2:26" x14ac:dyDescent="0.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2:26" ht="27.95" customHeight="1" x14ac:dyDescent="0.2">
      <c r="B27" s="143" t="s">
        <v>241</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4" t="s">
        <v>105</v>
      </c>
      <c r="C2" s="144"/>
      <c r="D2" s="144"/>
      <c r="E2" s="144"/>
      <c r="F2" s="144"/>
      <c r="G2" s="144"/>
      <c r="H2" s="144"/>
      <c r="I2" s="144"/>
      <c r="J2" s="144"/>
      <c r="K2" s="144"/>
      <c r="L2" s="144"/>
      <c r="M2" s="144"/>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197</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198</v>
      </c>
    </row>
    <row r="17" spans="2:2" ht="12.75" customHeight="1" x14ac:dyDescent="0.2"/>
    <row r="18" spans="2:2" ht="12.75" customHeight="1" x14ac:dyDescent="0.2">
      <c r="B18" s="90" t="s">
        <v>200</v>
      </c>
    </row>
    <row r="19" spans="2:2" ht="12.75" customHeight="1" x14ac:dyDescent="0.2"/>
    <row r="20" spans="2:2" ht="12.75" customHeight="1" x14ac:dyDescent="0.2">
      <c r="B20" s="116" t="s">
        <v>201</v>
      </c>
    </row>
    <row r="21" spans="2:2" ht="12.75" customHeight="1" x14ac:dyDescent="0.2"/>
    <row r="22" spans="2:2" ht="12.75" customHeight="1" x14ac:dyDescent="0.2">
      <c r="B22" s="90" t="s">
        <v>199</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5" t="s">
        <v>60</v>
      </c>
      <c r="C2" s="145"/>
      <c r="D2" s="145"/>
      <c r="E2" s="145"/>
      <c r="F2" s="145"/>
      <c r="G2" s="145"/>
      <c r="H2" s="145"/>
      <c r="I2" s="145"/>
      <c r="J2" s="145"/>
      <c r="K2" s="145"/>
      <c r="L2" s="145"/>
    </row>
    <row r="3" spans="2:12" ht="13.5" thickTop="1" x14ac:dyDescent="0.2">
      <c r="B3" s="128" t="str">
        <f>Tooltype</f>
        <v>Freshwater calculator tool</v>
      </c>
    </row>
    <row r="4" spans="2:12" ht="12.75" customHeight="1" x14ac:dyDescent="0.2"/>
    <row r="5" spans="2:12" ht="21" thickBot="1" x14ac:dyDescent="0.35">
      <c r="B5" s="133" t="s">
        <v>12</v>
      </c>
      <c r="F5" s="54"/>
      <c r="G5" s="145" t="s">
        <v>68</v>
      </c>
      <c r="H5" s="145"/>
    </row>
    <row r="6" spans="2:12" ht="15" customHeight="1" thickTop="1" x14ac:dyDescent="0.2">
      <c r="B6" s="134" t="str">
        <f>Compound_Name</f>
        <v>Zinc</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5" t="s">
        <v>59</v>
      </c>
      <c r="C9" s="145"/>
      <c r="D9" s="145"/>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168</v>
      </c>
      <c r="J11" s="49" t="s">
        <v>67</v>
      </c>
    </row>
    <row r="12" spans="2:12" x14ac:dyDescent="0.2">
      <c r="B12" s="124" t="s">
        <v>3</v>
      </c>
      <c r="C12" s="135">
        <v>7.8</v>
      </c>
      <c r="D12" s="135">
        <v>7.8</v>
      </c>
      <c r="E12" s="125" t="s">
        <v>171</v>
      </c>
    </row>
    <row r="13" spans="2:12" x14ac:dyDescent="0.2">
      <c r="B13" s="124" t="s">
        <v>4</v>
      </c>
      <c r="C13" s="123">
        <v>49</v>
      </c>
      <c r="D13" s="123">
        <v>49</v>
      </c>
      <c r="E13" s="125" t="s">
        <v>172</v>
      </c>
    </row>
    <row r="14" spans="2:12" x14ac:dyDescent="0.2"/>
    <row r="15" spans="2:12" ht="21" thickBot="1" x14ac:dyDescent="0.35">
      <c r="B15" s="145" t="s">
        <v>57</v>
      </c>
      <c r="C15" s="145"/>
      <c r="D15" s="145"/>
      <c r="E15" s="50"/>
      <c r="G15" s="47" t="s">
        <v>23</v>
      </c>
      <c r="H15" s="47"/>
      <c r="I15" s="47"/>
      <c r="J15" s="47"/>
      <c r="K15" s="47"/>
      <c r="L15" s="47"/>
    </row>
    <row r="16" spans="2:12" ht="14.25" thickTop="1" thickBot="1" x14ac:dyDescent="0.25">
      <c r="B16" s="48"/>
    </row>
    <row r="17" spans="2:12" ht="18" thickBot="1" x14ac:dyDescent="0.35">
      <c r="B17" s="149" t="s">
        <v>167</v>
      </c>
      <c r="C17" s="149"/>
      <c r="D17" s="149"/>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171</v>
      </c>
      <c r="E19" s="52"/>
      <c r="G19" s="127" t="s">
        <v>18</v>
      </c>
      <c r="H19" s="14" t="s">
        <v>19</v>
      </c>
      <c r="I19" s="14" t="s">
        <v>20</v>
      </c>
      <c r="J19" s="14" t="s">
        <v>21</v>
      </c>
      <c r="K19" s="14" t="s">
        <v>24</v>
      </c>
      <c r="L19" s="15" t="s">
        <v>22</v>
      </c>
    </row>
    <row r="20" spans="2:12" x14ac:dyDescent="0.2">
      <c r="B20" s="126" t="s">
        <v>4</v>
      </c>
      <c r="C20" s="99">
        <v>0</v>
      </c>
      <c r="D20" s="117" t="s">
        <v>172</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170</v>
      </c>
      <c r="K24" s="24" t="s">
        <v>49</v>
      </c>
      <c r="L24" s="17"/>
    </row>
    <row r="25" spans="2:12" x14ac:dyDescent="0.2">
      <c r="B25"/>
      <c r="C25"/>
      <c r="D25"/>
      <c r="E25"/>
      <c r="G25" s="33" t="s">
        <v>40</v>
      </c>
      <c r="H25" s="27" t="s">
        <v>34</v>
      </c>
      <c r="I25" s="43"/>
      <c r="J25" s="29" t="s">
        <v>169</v>
      </c>
      <c r="K25" s="24" t="s">
        <v>49</v>
      </c>
      <c r="L25" s="17"/>
    </row>
    <row r="26" spans="2:12" ht="29.25" customHeight="1" x14ac:dyDescent="0.2">
      <c r="B26"/>
      <c r="C26"/>
      <c r="D26"/>
      <c r="E26"/>
      <c r="G26" s="33" t="s">
        <v>186</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6" t="s">
        <v>37</v>
      </c>
      <c r="H28" s="147"/>
      <c r="I28" s="147"/>
      <c r="J28" s="147"/>
      <c r="K28" s="147"/>
      <c r="L28" s="148"/>
    </row>
    <row r="29" spans="2:12" ht="54" customHeight="1" thickTop="1" thickBot="1" x14ac:dyDescent="0.3">
      <c r="B29"/>
      <c r="C29"/>
      <c r="D29"/>
      <c r="E29"/>
      <c r="G29" s="33" t="s">
        <v>44</v>
      </c>
      <c r="H29" s="26" t="s">
        <v>38</v>
      </c>
      <c r="I29" s="35" t="e">
        <f>(La*a*Wa*ƿ*DFT)/VS</f>
        <v>#DIV/0!</v>
      </c>
      <c r="J29" s="29" t="s">
        <v>173</v>
      </c>
      <c r="K29" s="24" t="s">
        <v>47</v>
      </c>
      <c r="L29" s="17"/>
    </row>
    <row r="30" spans="2:12" ht="57.75" customHeight="1" thickTop="1" thickBot="1" x14ac:dyDescent="0.25">
      <c r="B30"/>
      <c r="C30"/>
      <c r="D30"/>
      <c r="E30"/>
      <c r="G30" s="32" t="s">
        <v>45</v>
      </c>
      <c r="H30" s="31" t="s">
        <v>39</v>
      </c>
      <c r="I30" s="36" t="e">
        <f>0.0329*(Mrel/t)</f>
        <v>#DIV/0!</v>
      </c>
      <c r="J30" s="30" t="s">
        <v>168</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Zinc</v>
      </c>
      <c r="L6" s="3"/>
      <c r="O6" s="68"/>
    </row>
    <row r="7" spans="1:15" x14ac:dyDescent="0.2">
      <c r="A7" s="68"/>
      <c r="C7" s="62" t="s">
        <v>82</v>
      </c>
      <c r="D7" t="str">
        <f>Version</f>
        <v>Version Final 1.1</v>
      </c>
      <c r="L7" s="3"/>
      <c r="O7" s="68"/>
    </row>
    <row r="8" spans="1:15" x14ac:dyDescent="0.2">
      <c r="A8" s="68"/>
      <c r="L8" s="3"/>
      <c r="O8" s="68"/>
    </row>
    <row r="9" spans="1:15" x14ac:dyDescent="0.2">
      <c r="A9" s="68"/>
      <c r="C9" s="157" t="s">
        <v>17</v>
      </c>
      <c r="D9" s="157"/>
      <c r="E9" s="157"/>
      <c r="F9" s="157"/>
      <c r="G9" s="157"/>
      <c r="L9" s="3"/>
      <c r="O9" s="68"/>
    </row>
    <row r="10" spans="1:15" s="66" customFormat="1" x14ac:dyDescent="0.2">
      <c r="A10" s="68"/>
      <c r="B10" s="3"/>
      <c r="C10" s="63"/>
      <c r="K10" s="3"/>
      <c r="L10" s="3"/>
      <c r="O10" s="68"/>
    </row>
    <row r="11" spans="1:15" x14ac:dyDescent="0.2">
      <c r="A11" s="68"/>
      <c r="C11" s="158" t="s">
        <v>92</v>
      </c>
      <c r="D11" s="158"/>
      <c r="E11" s="158"/>
      <c r="F11" s="158"/>
      <c r="G11" s="158"/>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66"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58" t="s">
        <v>59</v>
      </c>
      <c r="D15" s="158"/>
      <c r="E15" s="158"/>
      <c r="F15" s="158"/>
      <c r="G15" s="158"/>
      <c r="K15" s="3"/>
      <c r="L15" s="3"/>
      <c r="O15" s="68"/>
    </row>
    <row r="16" spans="1:15" s="66" customFormat="1" x14ac:dyDescent="0.2">
      <c r="A16" s="68"/>
      <c r="B16" s="3"/>
      <c r="C16" s="159" t="s">
        <v>183</v>
      </c>
      <c r="D16" s="159"/>
      <c r="E16" s="159"/>
      <c r="F16" s="159"/>
      <c r="G16">
        <f>PNEC_Aquatic_Inside</f>
        <v>7.8</v>
      </c>
      <c r="K16" s="3"/>
      <c r="L16" s="3"/>
      <c r="O16" s="68"/>
    </row>
    <row r="17" spans="1:23" s="66" customFormat="1" x14ac:dyDescent="0.2">
      <c r="A17" s="68"/>
      <c r="B17" s="3"/>
      <c r="C17" s="159" t="s">
        <v>182</v>
      </c>
      <c r="D17" s="159"/>
      <c r="E17" s="159"/>
      <c r="F17" s="159"/>
      <c r="G17">
        <f>PNEC_Sediment_Inside</f>
        <v>49</v>
      </c>
      <c r="K17" s="3"/>
      <c r="L17" s="3"/>
      <c r="O17" s="68"/>
    </row>
    <row r="18" spans="1:23" s="66" customFormat="1" x14ac:dyDescent="0.2">
      <c r="A18" s="68"/>
      <c r="B18" s="3"/>
      <c r="C18" s="159" t="s">
        <v>181</v>
      </c>
      <c r="D18" s="159"/>
      <c r="E18" s="159"/>
      <c r="F18" s="159"/>
      <c r="G18">
        <f>PNEC_Aquatic_Surrounding</f>
        <v>7.8</v>
      </c>
      <c r="K18" s="3"/>
      <c r="L18" s="3"/>
      <c r="O18" s="68"/>
    </row>
    <row r="19" spans="1:23" x14ac:dyDescent="0.2">
      <c r="A19" s="68"/>
      <c r="C19" s="159" t="s">
        <v>180</v>
      </c>
      <c r="D19" s="159"/>
      <c r="E19" s="159"/>
      <c r="F19" s="159"/>
      <c r="G19">
        <f>PNEC_Sediment_Surrounding</f>
        <v>49</v>
      </c>
      <c r="L19" s="3"/>
      <c r="O19" s="68"/>
    </row>
    <row r="20" spans="1:23" x14ac:dyDescent="0.2">
      <c r="A20" s="68"/>
      <c r="L20" s="3"/>
      <c r="O20" s="68"/>
    </row>
    <row r="21" spans="1:23" x14ac:dyDescent="0.2">
      <c r="A21" s="68"/>
      <c r="C21" s="158" t="s">
        <v>57</v>
      </c>
      <c r="D21" s="158"/>
      <c r="E21" s="158"/>
      <c r="F21" s="158"/>
      <c r="G21" s="158"/>
      <c r="L21" s="3"/>
      <c r="O21" s="68"/>
    </row>
    <row r="22" spans="1:23" ht="25.5" x14ac:dyDescent="0.2">
      <c r="A22" s="68"/>
      <c r="F22" s="118" t="s">
        <v>176</v>
      </c>
      <c r="G22" s="118" t="s">
        <v>177</v>
      </c>
      <c r="L22" s="3"/>
      <c r="O22" s="68"/>
    </row>
    <row r="23" spans="1:23" x14ac:dyDescent="0.2">
      <c r="A23" s="68"/>
      <c r="C23" t="s">
        <v>187</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60" t="s">
        <v>187</v>
      </c>
      <c r="D28" s="161"/>
      <c r="E28" s="162"/>
      <c r="F28" s="120" t="s">
        <v>212</v>
      </c>
      <c r="G28" s="120" t="s">
        <v>213</v>
      </c>
      <c r="H28" s="120" t="s">
        <v>214</v>
      </c>
      <c r="I28" s="120" t="s">
        <v>215</v>
      </c>
      <c r="J28" s="120" t="s">
        <v>61</v>
      </c>
      <c r="K28" s="120" t="s">
        <v>216</v>
      </c>
      <c r="L28" s="120" t="s">
        <v>217</v>
      </c>
      <c r="M28" s="120" t="s">
        <v>218</v>
      </c>
      <c r="N28" s="77"/>
      <c r="O28" s="84"/>
      <c r="P28" s="77"/>
      <c r="Q28" s="75"/>
      <c r="S28" s="75"/>
      <c r="T28" s="65"/>
      <c r="U28" s="65"/>
      <c r="V28" s="65"/>
      <c r="W28" s="65"/>
    </row>
    <row r="29" spans="1:23" x14ac:dyDescent="0.2">
      <c r="A29" s="68"/>
      <c r="C29" s="150" t="s">
        <v>87</v>
      </c>
      <c r="D29" s="151"/>
      <c r="E29" s="152"/>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3" t="s">
        <v>15</v>
      </c>
      <c r="D30" s="154"/>
      <c r="E30" s="155"/>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3" t="s">
        <v>16</v>
      </c>
      <c r="D31" s="154"/>
      <c r="E31" s="155"/>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3" t="s">
        <v>11</v>
      </c>
      <c r="E37" s="164"/>
      <c r="F37" s="114" t="s">
        <v>193</v>
      </c>
      <c r="G37" s="114" t="s">
        <v>194</v>
      </c>
      <c r="H37" s="114" t="s">
        <v>195</v>
      </c>
      <c r="I37" s="114" t="s">
        <v>192</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0" t="s">
        <v>174</v>
      </c>
      <c r="D84" s="151"/>
      <c r="E84" s="152"/>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3" t="s">
        <v>175</v>
      </c>
      <c r="D85" s="154"/>
      <c r="E85" s="155"/>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3" t="s">
        <v>11</v>
      </c>
      <c r="E89" s="164"/>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56" t="s">
        <v>174</v>
      </c>
      <c r="D136" s="156"/>
      <c r="E136" s="156"/>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56" t="s">
        <v>175</v>
      </c>
      <c r="D137" s="156"/>
      <c r="E137" s="156"/>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D37:E37"/>
    <mergeCell ref="D89:E89"/>
    <mergeCell ref="C84:E84"/>
    <mergeCell ref="C85:E85"/>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6" t="s">
        <v>105</v>
      </c>
      <c r="C2" s="166"/>
      <c r="D2" s="166"/>
      <c r="E2" s="166"/>
      <c r="F2" s="166"/>
      <c r="G2" s="166"/>
      <c r="H2" s="166"/>
      <c r="I2" s="166"/>
      <c r="J2" s="166"/>
      <c r="K2" s="166"/>
      <c r="L2" s="166"/>
      <c r="M2" s="166"/>
      <c r="N2" s="166"/>
    </row>
    <row r="3" spans="2:14" ht="13.5" thickTop="1" x14ac:dyDescent="0.2">
      <c r="B3" s="169" t="str">
        <f>Tooltype</f>
        <v>Freshwater calculator tool</v>
      </c>
      <c r="C3" s="169"/>
      <c r="D3" s="169"/>
      <c r="E3"/>
      <c r="F3"/>
      <c r="G3"/>
      <c r="H3"/>
      <c r="I3"/>
      <c r="J3"/>
      <c r="K3"/>
      <c r="L3"/>
      <c r="M3"/>
    </row>
    <row r="4" spans="2:14" ht="15" x14ac:dyDescent="0.2">
      <c r="B4" s="168" t="s">
        <v>90</v>
      </c>
      <c r="C4" s="168"/>
      <c r="D4" s="168"/>
      <c r="E4" s="168"/>
      <c r="F4" s="168"/>
      <c r="G4" s="168"/>
      <c r="H4" s="66"/>
      <c r="I4" s="66"/>
      <c r="J4" s="66"/>
      <c r="K4" s="66"/>
      <c r="L4" s="66"/>
      <c r="M4" s="66"/>
    </row>
    <row r="5" spans="2:14" x14ac:dyDescent="0.2">
      <c r="B5" s="167" t="s">
        <v>202</v>
      </c>
      <c r="C5" s="167"/>
      <c r="D5" s="167"/>
      <c r="E5" s="167"/>
      <c r="F5" s="167"/>
      <c r="G5" s="109">
        <f>PNEC_Aquatic_Inside</f>
        <v>7.8</v>
      </c>
      <c r="I5"/>
      <c r="J5"/>
      <c r="K5"/>
      <c r="L5"/>
      <c r="M5"/>
    </row>
    <row r="6" spans="2:14" x14ac:dyDescent="0.2">
      <c r="B6" s="167" t="s">
        <v>203</v>
      </c>
      <c r="C6" s="167"/>
      <c r="D6" s="167"/>
      <c r="E6" s="167"/>
      <c r="F6" s="167"/>
      <c r="G6" s="109">
        <f>PNEC_Sediment_Inside</f>
        <v>49</v>
      </c>
      <c r="I6"/>
      <c r="J6"/>
      <c r="K6"/>
      <c r="L6"/>
      <c r="M6"/>
    </row>
    <row r="7" spans="2:14" x14ac:dyDescent="0.2">
      <c r="B7" s="167" t="s">
        <v>204</v>
      </c>
      <c r="C7" s="167"/>
      <c r="D7" s="167"/>
      <c r="E7" s="167"/>
      <c r="F7" s="167"/>
      <c r="G7" s="109">
        <f>PNEC_Aquatic_Surrounding</f>
        <v>7.8</v>
      </c>
      <c r="I7"/>
      <c r="J7"/>
      <c r="K7"/>
      <c r="L7"/>
      <c r="M7"/>
    </row>
    <row r="8" spans="2:14" x14ac:dyDescent="0.2">
      <c r="B8" s="167" t="s">
        <v>205</v>
      </c>
      <c r="C8" s="167"/>
      <c r="D8" s="167"/>
      <c r="E8" s="167"/>
      <c r="F8" s="167"/>
      <c r="G8" s="109">
        <f>PNEC_Sediment_Surrounding</f>
        <v>49</v>
      </c>
      <c r="I8"/>
      <c r="J8"/>
      <c r="K8"/>
      <c r="L8"/>
      <c r="M8"/>
    </row>
    <row r="10" spans="2:14" ht="15" x14ac:dyDescent="0.2">
      <c r="B10" s="147" t="s">
        <v>65</v>
      </c>
      <c r="C10" s="147"/>
      <c r="D10" s="147"/>
      <c r="E10" s="147"/>
      <c r="F10" s="147"/>
      <c r="G10" s="147"/>
      <c r="H10" s="147"/>
      <c r="I10" s="147"/>
      <c r="J10" s="147"/>
      <c r="K10" s="147"/>
      <c r="L10" s="147"/>
      <c r="M10" s="147"/>
    </row>
    <row r="11" spans="2:14" ht="99.95" customHeight="1" x14ac:dyDescent="0.2">
      <c r="B11" s="107" t="s">
        <v>10</v>
      </c>
      <c r="C11" s="98" t="s">
        <v>189</v>
      </c>
      <c r="D11" s="98" t="s">
        <v>188</v>
      </c>
      <c r="E11" s="107" t="s">
        <v>12</v>
      </c>
      <c r="F11" s="14" t="s">
        <v>74</v>
      </c>
      <c r="G11" s="14" t="s">
        <v>210</v>
      </c>
      <c r="H11" s="14" t="s">
        <v>75</v>
      </c>
      <c r="I11" s="14" t="s">
        <v>211</v>
      </c>
      <c r="J11" s="14" t="s">
        <v>206</v>
      </c>
      <c r="K11" s="14" t="s">
        <v>207</v>
      </c>
      <c r="L11" s="14" t="s">
        <v>208</v>
      </c>
      <c r="M11" s="14" t="s">
        <v>209</v>
      </c>
    </row>
    <row r="12" spans="2:14" ht="14.25" x14ac:dyDescent="0.2">
      <c r="B12" s="108" t="s">
        <v>108</v>
      </c>
      <c r="C12" s="80" t="s">
        <v>109</v>
      </c>
      <c r="D12" s="80">
        <v>1</v>
      </c>
      <c r="E12" s="108" t="str">
        <f t="shared" ref="E12:E57" si="0">Compound_Name</f>
        <v>Zinc</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Zinc</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Zinc</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Zinc</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Zinc</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Zinc</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Zinc</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Zinc</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Zinc</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Zinc</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Zinc</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Zinc</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Zinc</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Zinc</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Zinc</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Zinc</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Zinc</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Zinc</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Zinc</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Zinc</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Zinc</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Zinc</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Zinc</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Zinc</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Zinc</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Zinc</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Zinc</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Zinc</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Zinc</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Zinc</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Zinc</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Zinc</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Zinc</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Zinc</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Zinc</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Zinc</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Zinc</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Zinc</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Zinc</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Zinc</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Zinc</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Zinc</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Zinc</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Zinc</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Zinc</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Zinc</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5" t="s">
        <v>86</v>
      </c>
      <c r="C58" s="165"/>
      <c r="D58" s="165"/>
      <c r="E58" s="165"/>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5" t="s">
        <v>15</v>
      </c>
      <c r="C59" s="165"/>
      <c r="D59" s="165"/>
      <c r="E59" s="165"/>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5" t="s">
        <v>16</v>
      </c>
      <c r="C60" s="165"/>
      <c r="D60" s="165"/>
      <c r="E60" s="165"/>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6" t="s">
        <v>105</v>
      </c>
      <c r="C2" s="166"/>
      <c r="D2" s="166"/>
      <c r="E2" s="166"/>
      <c r="F2" s="166"/>
      <c r="G2" s="166"/>
      <c r="H2" s="166"/>
      <c r="I2" s="166"/>
      <c r="J2" s="166"/>
      <c r="K2" s="166"/>
      <c r="L2" s="166"/>
    </row>
    <row r="3" spans="2:12" ht="13.5" thickTop="1" x14ac:dyDescent="0.2">
      <c r="B3" s="128" t="str">
        <f>Tooltype</f>
        <v>Freshwater calculator tool</v>
      </c>
      <c r="C3" s="3"/>
      <c r="D3" s="3"/>
      <c r="E3" s="3"/>
      <c r="F3" s="3"/>
      <c r="G3" s="3"/>
      <c r="H3" s="3"/>
      <c r="I3" s="3"/>
      <c r="J3" s="3"/>
      <c r="K3" s="3"/>
    </row>
    <row r="4" spans="2:12" ht="15" x14ac:dyDescent="0.2">
      <c r="B4" s="168" t="s">
        <v>90</v>
      </c>
      <c r="C4" s="168"/>
      <c r="D4" s="168"/>
      <c r="E4" s="168"/>
      <c r="F4" s="3"/>
      <c r="G4" s="3"/>
      <c r="H4" s="3"/>
      <c r="I4" s="3"/>
      <c r="J4" s="3"/>
      <c r="K4" s="3"/>
    </row>
    <row r="5" spans="2:12" x14ac:dyDescent="0.2">
      <c r="B5" s="167" t="s">
        <v>202</v>
      </c>
      <c r="C5" s="167"/>
      <c r="D5" s="167"/>
      <c r="E5" s="109">
        <f>PNEC_Aquatic_Inside</f>
        <v>7.8</v>
      </c>
      <c r="F5" s="3"/>
      <c r="G5" s="3"/>
      <c r="H5" s="3"/>
      <c r="I5" s="3"/>
      <c r="J5" s="3"/>
      <c r="K5" s="3"/>
    </row>
    <row r="6" spans="2:12" x14ac:dyDescent="0.2">
      <c r="B6" s="167" t="s">
        <v>203</v>
      </c>
      <c r="C6" s="167"/>
      <c r="D6" s="167"/>
      <c r="E6" s="109">
        <f>PNEC_Sediment_Inside</f>
        <v>49</v>
      </c>
      <c r="F6" s="3"/>
      <c r="G6" s="3"/>
      <c r="H6" s="3"/>
      <c r="I6" s="3"/>
      <c r="J6" s="3"/>
      <c r="K6" s="3"/>
    </row>
    <row r="7" spans="2:12" x14ac:dyDescent="0.2">
      <c r="B7" s="167" t="s">
        <v>204</v>
      </c>
      <c r="C7" s="167"/>
      <c r="D7" s="167"/>
      <c r="E7" s="109">
        <f>PNEC_Aquatic_Surrounding</f>
        <v>7.8</v>
      </c>
      <c r="F7" s="3"/>
      <c r="G7" s="3"/>
      <c r="H7" s="3"/>
      <c r="I7" s="3"/>
      <c r="J7" s="3"/>
      <c r="K7" s="3"/>
    </row>
    <row r="8" spans="2:12" x14ac:dyDescent="0.2">
      <c r="B8" s="167" t="s">
        <v>205</v>
      </c>
      <c r="C8" s="167"/>
      <c r="D8" s="167"/>
      <c r="E8" s="109">
        <f>PNEC_Sediment_Surrounding</f>
        <v>49</v>
      </c>
      <c r="F8" s="3"/>
      <c r="G8" s="3"/>
      <c r="H8" s="3"/>
      <c r="I8" s="3"/>
      <c r="J8" s="3"/>
      <c r="K8" s="3"/>
    </row>
    <row r="9" spans="2:12" ht="13.5" thickBot="1" x14ac:dyDescent="0.25"/>
    <row r="10" spans="2:12" ht="15" x14ac:dyDescent="0.2">
      <c r="B10" s="170" t="s">
        <v>106</v>
      </c>
      <c r="C10" s="171"/>
      <c r="D10" s="171"/>
      <c r="E10" s="171"/>
      <c r="F10" s="171"/>
      <c r="G10" s="171"/>
      <c r="H10" s="171"/>
      <c r="I10" s="171"/>
      <c r="J10" s="171"/>
      <c r="K10" s="171"/>
    </row>
    <row r="11" spans="2:12" ht="99.95" customHeight="1" x14ac:dyDescent="0.2">
      <c r="B11" s="107" t="s">
        <v>10</v>
      </c>
      <c r="C11" s="107" t="s">
        <v>12</v>
      </c>
      <c r="D11" s="14" t="s">
        <v>74</v>
      </c>
      <c r="E11" s="14" t="s">
        <v>210</v>
      </c>
      <c r="F11" s="14" t="s">
        <v>75</v>
      </c>
      <c r="G11" s="14" t="s">
        <v>211</v>
      </c>
      <c r="H11" s="14" t="s">
        <v>206</v>
      </c>
      <c r="I11" s="14" t="s">
        <v>207</v>
      </c>
      <c r="J11" s="14" t="s">
        <v>208</v>
      </c>
      <c r="K11" s="14" t="s">
        <v>209</v>
      </c>
    </row>
    <row r="12" spans="2:12" ht="14.25" x14ac:dyDescent="0.2">
      <c r="B12" s="110" t="s">
        <v>174</v>
      </c>
      <c r="C12" s="101" t="str">
        <f>Compound_Name</f>
        <v>Zinc</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175</v>
      </c>
      <c r="C13" s="101" t="str">
        <f>Compound_Name</f>
        <v>Zinc</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2" t="s">
        <v>105</v>
      </c>
      <c r="C2" s="172"/>
      <c r="D2" s="172"/>
      <c r="E2" s="172"/>
      <c r="F2" s="172"/>
      <c r="G2" s="172"/>
      <c r="H2" s="172"/>
      <c r="I2" s="172"/>
      <c r="J2" s="172"/>
      <c r="K2" s="172"/>
      <c r="L2" s="172"/>
      <c r="M2" s="172"/>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228</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2" t="s">
        <v>9</v>
      </c>
      <c r="C2" s="172"/>
      <c r="D2" s="172"/>
      <c r="E2" s="172"/>
      <c r="F2" s="172"/>
      <c r="G2" s="172"/>
      <c r="H2" s="172"/>
      <c r="I2" s="172"/>
      <c r="J2" s="172"/>
      <c r="K2" s="172"/>
      <c r="L2" s="172"/>
      <c r="M2" s="172"/>
      <c r="N2" s="172"/>
      <c r="O2" s="172"/>
      <c r="P2" s="172"/>
      <c r="Q2" s="172"/>
      <c r="R2" s="172"/>
    </row>
    <row r="3" spans="2:18" ht="15" customHeight="1" thickTop="1" x14ac:dyDescent="0.2">
      <c r="B3" s="169" t="str">
        <f>Tooltype</f>
        <v>Freshwater calculator tool</v>
      </c>
      <c r="C3" s="169"/>
      <c r="D3" s="169"/>
    </row>
    <row r="4" spans="2:18" ht="15" customHeight="1" thickBot="1" x14ac:dyDescent="0.35">
      <c r="B4" s="174" t="s">
        <v>50</v>
      </c>
      <c r="C4" s="174"/>
      <c r="D4" s="174"/>
      <c r="E4" s="174"/>
      <c r="F4" s="174"/>
      <c r="G4" s="174"/>
      <c r="H4" s="174"/>
      <c r="K4" s="174" t="s">
        <v>242</v>
      </c>
      <c r="L4" s="174"/>
      <c r="M4" s="174"/>
      <c r="N4" s="174"/>
      <c r="O4" s="174"/>
      <c r="P4" s="174"/>
      <c r="Q4" s="174"/>
    </row>
    <row r="5" spans="2:18" ht="15" customHeight="1" thickTop="1" x14ac:dyDescent="0.2"/>
    <row r="6" spans="2:18" ht="15" customHeight="1" x14ac:dyDescent="0.2">
      <c r="B6" s="3" t="s">
        <v>70</v>
      </c>
      <c r="G6" s="56">
        <v>2.5</v>
      </c>
      <c r="H6" s="29" t="s">
        <v>168</v>
      </c>
      <c r="K6" s="3" t="s">
        <v>244</v>
      </c>
      <c r="P6" s="60">
        <v>30.7</v>
      </c>
      <c r="Q6" s="3" t="s">
        <v>222</v>
      </c>
    </row>
    <row r="7" spans="2:18" ht="15" customHeight="1" x14ac:dyDescent="0.2">
      <c r="B7" s="3" t="s">
        <v>55</v>
      </c>
      <c r="G7" s="3">
        <f>Average_biocide_release_over_the_lifetime_of_the_paint_M</f>
        <v>0</v>
      </c>
      <c r="H7" s="29" t="s">
        <v>168</v>
      </c>
      <c r="K7" s="3" t="s">
        <v>243</v>
      </c>
      <c r="P7" s="136">
        <v>22</v>
      </c>
      <c r="Q7" s="3" t="s">
        <v>222</v>
      </c>
    </row>
    <row r="8" spans="2:18" ht="15" customHeight="1" x14ac:dyDescent="0.2">
      <c r="B8" s="3" t="s">
        <v>56</v>
      </c>
      <c r="G8" s="38" t="e">
        <f>Average_biocide_release_over_the_lifetime_of_the_paint_C</f>
        <v>#DIV/0!</v>
      </c>
      <c r="H8" s="29" t="s">
        <v>168</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168</v>
      </c>
    </row>
    <row r="11" spans="2:18" ht="15" customHeight="1" x14ac:dyDescent="0.2">
      <c r="B11" s="3" t="s">
        <v>51</v>
      </c>
      <c r="G11" s="38" t="e">
        <f>G10/G6</f>
        <v>#DIV/0!</v>
      </c>
      <c r="H11" s="3" t="s">
        <v>2</v>
      </c>
    </row>
    <row r="12" spans="2:18" ht="15" customHeight="1" x14ac:dyDescent="0.2">
      <c r="G12" s="38"/>
    </row>
    <row r="13" spans="2:18" ht="15" customHeight="1" thickBot="1" x14ac:dyDescent="0.35">
      <c r="B13" s="174" t="s">
        <v>69</v>
      </c>
      <c r="C13" s="174"/>
      <c r="D13" s="174"/>
      <c r="E13" s="174"/>
      <c r="F13" s="174"/>
      <c r="G13" s="174"/>
      <c r="H13" s="174"/>
    </row>
    <row r="14" spans="2:18" ht="15" customHeight="1" thickTop="1" x14ac:dyDescent="0.2"/>
    <row r="15" spans="2:18" ht="15" customHeight="1" x14ac:dyDescent="0.2">
      <c r="B15" s="3" t="s">
        <v>76</v>
      </c>
      <c r="G15" s="137">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68" t="s">
        <v>85</v>
      </c>
      <c r="C19" s="168"/>
      <c r="D19" s="168"/>
      <c r="E19" s="168"/>
      <c r="F19" s="168"/>
      <c r="G19" s="168"/>
      <c r="H19" s="168"/>
      <c r="I19" s="168"/>
      <c r="J19" s="168"/>
      <c r="K19" s="168"/>
      <c r="L19" s="168"/>
      <c r="M19" s="168"/>
      <c r="N19" s="168"/>
      <c r="O19" s="168"/>
      <c r="P19" s="168"/>
      <c r="Q19" s="168"/>
      <c r="R19" s="168"/>
      <c r="S19" s="168"/>
      <c r="T19" s="168"/>
      <c r="U19" s="168"/>
      <c r="V19" s="168"/>
    </row>
    <row r="20" spans="2:22" ht="95.1" customHeight="1" x14ac:dyDescent="0.2">
      <c r="B20" s="97" t="s">
        <v>10</v>
      </c>
      <c r="C20" s="98" t="s">
        <v>189</v>
      </c>
      <c r="D20" s="98" t="s">
        <v>188</v>
      </c>
      <c r="E20" s="97" t="s">
        <v>12</v>
      </c>
      <c r="F20" s="13" t="s">
        <v>77</v>
      </c>
      <c r="G20" s="14" t="s">
        <v>223</v>
      </c>
      <c r="H20" s="14" t="s">
        <v>224</v>
      </c>
      <c r="I20" s="14" t="s">
        <v>190</v>
      </c>
      <c r="J20" s="14" t="s">
        <v>225</v>
      </c>
      <c r="K20" s="14" t="s">
        <v>178</v>
      </c>
      <c r="L20" s="14" t="s">
        <v>226</v>
      </c>
      <c r="M20" s="14" t="s">
        <v>179</v>
      </c>
      <c r="N20" s="14" t="s">
        <v>227</v>
      </c>
      <c r="O20" s="13" t="s">
        <v>183</v>
      </c>
      <c r="P20" s="13" t="s">
        <v>182</v>
      </c>
      <c r="Q20" s="13" t="s">
        <v>181</v>
      </c>
      <c r="R20" s="13" t="s">
        <v>191</v>
      </c>
      <c r="S20" s="13" t="s">
        <v>61</v>
      </c>
      <c r="T20" s="13" t="s">
        <v>62</v>
      </c>
      <c r="U20" s="13" t="s">
        <v>63</v>
      </c>
      <c r="V20" s="13" t="s">
        <v>64</v>
      </c>
    </row>
    <row r="21" spans="2:22" ht="14.25" customHeight="1" x14ac:dyDescent="0.2">
      <c r="B21" s="101" t="s">
        <v>108</v>
      </c>
      <c r="C21" s="12" t="s">
        <v>109</v>
      </c>
      <c r="D21" s="12">
        <v>1</v>
      </c>
      <c r="E21" s="101" t="str">
        <f t="shared" ref="E21:E66" si="0">Compound_Name</f>
        <v>Zinc</v>
      </c>
      <c r="F21" s="59">
        <v>220</v>
      </c>
      <c r="G21" s="105">
        <v>3.8720153009891498</v>
      </c>
      <c r="H21" s="105">
        <v>425.92168319702199</v>
      </c>
      <c r="I21" s="105">
        <v>3.4195692796098798E-4</v>
      </c>
      <c r="J21" s="105">
        <v>3.7615262194497803E-2</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5">
        <f>PNEC_Aquatic_Inside</f>
        <v>7.8</v>
      </c>
      <c r="P21" s="175">
        <f>PNEC_Sediment_Inside</f>
        <v>49</v>
      </c>
      <c r="Q21" s="175">
        <f>PNEC_Aquatic_Surrounding</f>
        <v>7.8</v>
      </c>
      <c r="R21" s="175">
        <f>PNEC_Sediment_Surrounding</f>
        <v>49</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Zinc</v>
      </c>
      <c r="F22" s="59">
        <v>252</v>
      </c>
      <c r="G22" s="105">
        <v>3.28912074804306</v>
      </c>
      <c r="H22" s="105">
        <v>361.80328308105499</v>
      </c>
      <c r="I22" s="105">
        <v>4.6014262844437301E-4</v>
      </c>
      <c r="J22" s="105">
        <v>5.0615689257004597E-2</v>
      </c>
      <c r="K22" s="57" t="e">
        <f t="shared" si="1"/>
        <v>#DIV/0!</v>
      </c>
      <c r="L22" s="57" t="e">
        <f t="shared" si="2"/>
        <v>#DIV/0!</v>
      </c>
      <c r="M22" s="57" t="e">
        <f t="shared" si="3"/>
        <v>#DIV/0!</v>
      </c>
      <c r="N22" s="57" t="e">
        <f t="shared" si="4"/>
        <v>#DIV/0!</v>
      </c>
      <c r="O22" s="175"/>
      <c r="P22" s="175"/>
      <c r="Q22" s="175"/>
      <c r="R22" s="175"/>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Zinc</v>
      </c>
      <c r="F23" s="59">
        <v>330</v>
      </c>
      <c r="G23" s="105">
        <v>1.9991436594724701</v>
      </c>
      <c r="H23" s="105">
        <v>219.90580204010001</v>
      </c>
      <c r="I23" s="105">
        <v>8.0084205482307898E-4</v>
      </c>
      <c r="J23" s="105">
        <v>8.8092626292685397E-2</v>
      </c>
      <c r="K23" s="57" t="e">
        <f t="shared" si="1"/>
        <v>#DIV/0!</v>
      </c>
      <c r="L23" s="57" t="e">
        <f t="shared" si="2"/>
        <v>#DIV/0!</v>
      </c>
      <c r="M23" s="57" t="e">
        <f t="shared" si="3"/>
        <v>#DIV/0!</v>
      </c>
      <c r="N23" s="57" t="e">
        <f t="shared" si="4"/>
        <v>#DIV/0!</v>
      </c>
      <c r="O23" s="175"/>
      <c r="P23" s="175"/>
      <c r="Q23" s="175"/>
      <c r="R23" s="175"/>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Zinc</v>
      </c>
      <c r="F24" s="59">
        <v>577</v>
      </c>
      <c r="G24" s="105">
        <v>1.5558879047632199</v>
      </c>
      <c r="H24" s="105">
        <v>171.14766998291</v>
      </c>
      <c r="I24" s="105">
        <v>4.8651795389256802E-4</v>
      </c>
      <c r="J24" s="105">
        <v>5.3516975038995301E-2</v>
      </c>
      <c r="K24" s="57" t="e">
        <f t="shared" si="1"/>
        <v>#DIV/0!</v>
      </c>
      <c r="L24" s="57" t="e">
        <f t="shared" si="2"/>
        <v>#DIV/0!</v>
      </c>
      <c r="M24" s="57" t="e">
        <f t="shared" si="3"/>
        <v>#DIV/0!</v>
      </c>
      <c r="N24" s="57" t="e">
        <f t="shared" si="4"/>
        <v>#DIV/0!</v>
      </c>
      <c r="O24" s="175"/>
      <c r="P24" s="175"/>
      <c r="Q24" s="175"/>
      <c r="R24" s="175"/>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Zinc</v>
      </c>
      <c r="F25" s="59">
        <v>100</v>
      </c>
      <c r="G25" s="105">
        <v>4.2296526968479196</v>
      </c>
      <c r="H25" s="105">
        <v>465.26179832458502</v>
      </c>
      <c r="I25" s="105">
        <v>2.05554144485079E-4</v>
      </c>
      <c r="J25" s="105">
        <v>2.2610955889238199E-2</v>
      </c>
      <c r="K25" s="57" t="e">
        <f t="shared" si="1"/>
        <v>#DIV/0!</v>
      </c>
      <c r="L25" s="57" t="e">
        <f t="shared" si="2"/>
        <v>#DIV/0!</v>
      </c>
      <c r="M25" s="57" t="e">
        <f t="shared" si="3"/>
        <v>#DIV/0!</v>
      </c>
      <c r="N25" s="57" t="e">
        <f t="shared" si="4"/>
        <v>#DIV/0!</v>
      </c>
      <c r="O25" s="175"/>
      <c r="P25" s="175"/>
      <c r="Q25" s="175"/>
      <c r="R25" s="175"/>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Zinc</v>
      </c>
      <c r="F26" s="59">
        <v>260</v>
      </c>
      <c r="G26" s="105">
        <v>1.6019337356090499</v>
      </c>
      <c r="H26" s="105">
        <v>176.21271080017101</v>
      </c>
      <c r="I26" s="105">
        <v>5.56238982356325E-5</v>
      </c>
      <c r="J26" s="105">
        <v>6.1186287979984998E-3</v>
      </c>
      <c r="K26" s="57" t="e">
        <f t="shared" si="1"/>
        <v>#DIV/0!</v>
      </c>
      <c r="L26" s="57" t="e">
        <f t="shared" si="2"/>
        <v>#DIV/0!</v>
      </c>
      <c r="M26" s="57" t="e">
        <f t="shared" si="3"/>
        <v>#DIV/0!</v>
      </c>
      <c r="N26" s="57" t="e">
        <f t="shared" si="4"/>
        <v>#DIV/0!</v>
      </c>
      <c r="O26" s="175"/>
      <c r="P26" s="175"/>
      <c r="Q26" s="175"/>
      <c r="R26" s="175"/>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Zinc</v>
      </c>
      <c r="F27" s="59">
        <v>168</v>
      </c>
      <c r="G27" s="105">
        <v>2.5622228145599402</v>
      </c>
      <c r="H27" s="105">
        <v>281.844509277344</v>
      </c>
      <c r="I27" s="105">
        <v>3.6705981281253699E-4</v>
      </c>
      <c r="J27" s="105">
        <v>4.03765793492009E-2</v>
      </c>
      <c r="K27" s="57" t="e">
        <f t="shared" si="1"/>
        <v>#DIV/0!</v>
      </c>
      <c r="L27" s="57" t="e">
        <f t="shared" si="2"/>
        <v>#DIV/0!</v>
      </c>
      <c r="M27" s="57" t="e">
        <f t="shared" si="3"/>
        <v>#DIV/0!</v>
      </c>
      <c r="N27" s="57" t="e">
        <f t="shared" si="4"/>
        <v>#DIV/0!</v>
      </c>
      <c r="O27" s="175"/>
      <c r="P27" s="175"/>
      <c r="Q27" s="175"/>
      <c r="R27" s="175"/>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Zinc</v>
      </c>
      <c r="F28" s="59">
        <v>235</v>
      </c>
      <c r="G28" s="105">
        <v>50.1595763969421</v>
      </c>
      <c r="H28" s="105">
        <v>5517.5533691406299</v>
      </c>
      <c r="I28" s="105">
        <v>2.75560879958903E-4</v>
      </c>
      <c r="J28" s="105">
        <v>3.0311696800539099E-2</v>
      </c>
      <c r="K28" s="57" t="e">
        <f t="shared" si="1"/>
        <v>#DIV/0!</v>
      </c>
      <c r="L28" s="57" t="e">
        <f t="shared" si="2"/>
        <v>#DIV/0!</v>
      </c>
      <c r="M28" s="57" t="e">
        <f t="shared" si="3"/>
        <v>#DIV/0!</v>
      </c>
      <c r="N28" s="57" t="e">
        <f t="shared" si="4"/>
        <v>#DIV/0!</v>
      </c>
      <c r="O28" s="175"/>
      <c r="P28" s="175"/>
      <c r="Q28" s="175"/>
      <c r="R28" s="175"/>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Zinc</v>
      </c>
      <c r="F29" s="59">
        <v>175</v>
      </c>
      <c r="G29" s="105">
        <v>99.037183837890595</v>
      </c>
      <c r="H29" s="105">
        <v>10894.090190429701</v>
      </c>
      <c r="I29" s="105">
        <v>8.7445337169507801E-4</v>
      </c>
      <c r="J29" s="105">
        <v>9.6189871055539694E-2</v>
      </c>
      <c r="K29" s="57" t="e">
        <f t="shared" si="1"/>
        <v>#DIV/0!</v>
      </c>
      <c r="L29" s="57" t="e">
        <f t="shared" si="2"/>
        <v>#DIV/0!</v>
      </c>
      <c r="M29" s="57" t="e">
        <f t="shared" si="3"/>
        <v>#DIV/0!</v>
      </c>
      <c r="N29" s="57" t="e">
        <f t="shared" si="4"/>
        <v>#DIV/0!</v>
      </c>
      <c r="O29" s="175"/>
      <c r="P29" s="175"/>
      <c r="Q29" s="175"/>
      <c r="R29" s="175"/>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Zinc</v>
      </c>
      <c r="F30" s="59">
        <v>68</v>
      </c>
      <c r="G30" s="105">
        <v>203.87312118530301</v>
      </c>
      <c r="H30" s="105">
        <v>22426.043286132801</v>
      </c>
      <c r="I30" s="105">
        <v>1.2916916713402299E-3</v>
      </c>
      <c r="J30" s="105">
        <v>0.142086083705071</v>
      </c>
      <c r="K30" s="57" t="e">
        <f t="shared" si="1"/>
        <v>#DIV/0!</v>
      </c>
      <c r="L30" s="57" t="e">
        <f t="shared" si="2"/>
        <v>#DIV/0!</v>
      </c>
      <c r="M30" s="57" t="e">
        <f t="shared" si="3"/>
        <v>#DIV/0!</v>
      </c>
      <c r="N30" s="57" t="e">
        <f t="shared" si="4"/>
        <v>#DIV/0!</v>
      </c>
      <c r="O30" s="175"/>
      <c r="P30" s="175"/>
      <c r="Q30" s="175"/>
      <c r="R30" s="175"/>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Zinc</v>
      </c>
      <c r="F31" s="59">
        <v>137</v>
      </c>
      <c r="G31" s="105">
        <v>10.2616588842869</v>
      </c>
      <c r="H31" s="105">
        <v>1128.78247833252</v>
      </c>
      <c r="I31" s="105">
        <v>9.5738974541329002E-4</v>
      </c>
      <c r="J31" s="105">
        <v>0.10531287214823</v>
      </c>
      <c r="K31" s="57" t="e">
        <f t="shared" si="1"/>
        <v>#DIV/0!</v>
      </c>
      <c r="L31" s="57" t="e">
        <f t="shared" si="2"/>
        <v>#DIV/0!</v>
      </c>
      <c r="M31" s="57" t="e">
        <f t="shared" si="3"/>
        <v>#DIV/0!</v>
      </c>
      <c r="N31" s="57" t="e">
        <f t="shared" si="4"/>
        <v>#DIV/0!</v>
      </c>
      <c r="O31" s="175"/>
      <c r="P31" s="175"/>
      <c r="Q31" s="175"/>
      <c r="R31" s="175"/>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Zinc</v>
      </c>
      <c r="F32" s="59">
        <v>50</v>
      </c>
      <c r="G32" s="105">
        <v>549.57478454589796</v>
      </c>
      <c r="H32" s="105">
        <v>60453.226152343799</v>
      </c>
      <c r="I32" s="105">
        <v>1.02346495377181E-3</v>
      </c>
      <c r="J32" s="105">
        <v>0.112581144596916</v>
      </c>
      <c r="K32" s="57" t="e">
        <f t="shared" si="1"/>
        <v>#DIV/0!</v>
      </c>
      <c r="L32" s="57" t="e">
        <f t="shared" si="2"/>
        <v>#DIV/0!</v>
      </c>
      <c r="M32" s="57" t="e">
        <f t="shared" si="3"/>
        <v>#DIV/0!</v>
      </c>
      <c r="N32" s="57" t="e">
        <f t="shared" si="4"/>
        <v>#DIV/0!</v>
      </c>
      <c r="O32" s="175"/>
      <c r="P32" s="175"/>
      <c r="Q32" s="175"/>
      <c r="R32" s="175"/>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Zinc</v>
      </c>
      <c r="F33" s="59">
        <v>1000</v>
      </c>
      <c r="G33" s="105">
        <v>29.926558446884201</v>
      </c>
      <c r="H33" s="105">
        <v>3291.9214270019502</v>
      </c>
      <c r="I33" s="105">
        <v>4.5228834164997E-4</v>
      </c>
      <c r="J33" s="105">
        <v>4.9751717574545197E-2</v>
      </c>
      <c r="K33" s="57" t="e">
        <f t="shared" si="1"/>
        <v>#DIV/0!</v>
      </c>
      <c r="L33" s="57" t="e">
        <f t="shared" si="2"/>
        <v>#DIV/0!</v>
      </c>
      <c r="M33" s="57" t="e">
        <f t="shared" si="3"/>
        <v>#DIV/0!</v>
      </c>
      <c r="N33" s="57" t="e">
        <f t="shared" si="4"/>
        <v>#DIV/0!</v>
      </c>
      <c r="O33" s="175"/>
      <c r="P33" s="175"/>
      <c r="Q33" s="175"/>
      <c r="R33" s="175"/>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Zinc</v>
      </c>
      <c r="F34" s="59">
        <v>150</v>
      </c>
      <c r="G34" s="105">
        <v>36.926758484840398</v>
      </c>
      <c r="H34" s="105">
        <v>4061.9434381103501</v>
      </c>
      <c r="I34" s="105">
        <v>4.2315832722427602E-3</v>
      </c>
      <c r="J34" s="105">
        <v>0.46547416038811201</v>
      </c>
      <c r="K34" s="57" t="e">
        <f t="shared" si="1"/>
        <v>#DIV/0!</v>
      </c>
      <c r="L34" s="57" t="e">
        <f t="shared" si="2"/>
        <v>#DIV/0!</v>
      </c>
      <c r="M34" s="57" t="e">
        <f t="shared" si="3"/>
        <v>#DIV/0!</v>
      </c>
      <c r="N34" s="57" t="e">
        <f t="shared" si="4"/>
        <v>#DIV/0!</v>
      </c>
      <c r="O34" s="175"/>
      <c r="P34" s="175"/>
      <c r="Q34" s="175"/>
      <c r="R34" s="175"/>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Zinc</v>
      </c>
      <c r="F35" s="59">
        <v>147</v>
      </c>
      <c r="G35" s="105">
        <v>1.8673325788974799</v>
      </c>
      <c r="H35" s="105">
        <v>205.406583747864</v>
      </c>
      <c r="I35" s="105">
        <v>6.2796696079880704E-4</v>
      </c>
      <c r="J35" s="105">
        <v>6.9076366006201304E-2</v>
      </c>
      <c r="K35" s="57" t="e">
        <f t="shared" si="1"/>
        <v>#DIV/0!</v>
      </c>
      <c r="L35" s="57" t="e">
        <f t="shared" si="2"/>
        <v>#DIV/0!</v>
      </c>
      <c r="M35" s="57" t="e">
        <f t="shared" si="3"/>
        <v>#DIV/0!</v>
      </c>
      <c r="N35" s="57" t="e">
        <f t="shared" si="4"/>
        <v>#DIV/0!</v>
      </c>
      <c r="O35" s="175"/>
      <c r="P35" s="175"/>
      <c r="Q35" s="175"/>
      <c r="R35" s="175"/>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Zinc</v>
      </c>
      <c r="F36" s="59">
        <v>379</v>
      </c>
      <c r="G36" s="105">
        <v>0.77241983145475401</v>
      </c>
      <c r="H36" s="105">
        <v>84.966181640624995</v>
      </c>
      <c r="I36" s="105">
        <v>1.9052287044568601E-4</v>
      </c>
      <c r="J36" s="105">
        <v>2.0957515749323599E-2</v>
      </c>
      <c r="K36" s="57" t="e">
        <f t="shared" si="1"/>
        <v>#DIV/0!</v>
      </c>
      <c r="L36" s="57" t="e">
        <f t="shared" si="2"/>
        <v>#DIV/0!</v>
      </c>
      <c r="M36" s="57" t="e">
        <f t="shared" si="3"/>
        <v>#DIV/0!</v>
      </c>
      <c r="N36" s="57" t="e">
        <f t="shared" si="4"/>
        <v>#DIV/0!</v>
      </c>
      <c r="O36" s="175"/>
      <c r="P36" s="175"/>
      <c r="Q36" s="175"/>
      <c r="R36" s="175"/>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Zinc</v>
      </c>
      <c r="F37" s="59">
        <v>1550</v>
      </c>
      <c r="G37" s="105">
        <v>3.9917522132396699</v>
      </c>
      <c r="H37" s="105">
        <v>439.09274452209502</v>
      </c>
      <c r="I37" s="105">
        <v>4.4011686339596702E-4</v>
      </c>
      <c r="J37" s="105">
        <v>4.8412854815833302E-2</v>
      </c>
      <c r="K37" s="57" t="e">
        <f t="shared" si="1"/>
        <v>#DIV/0!</v>
      </c>
      <c r="L37" s="57" t="e">
        <f t="shared" si="2"/>
        <v>#DIV/0!</v>
      </c>
      <c r="M37" s="57" t="e">
        <f t="shared" si="3"/>
        <v>#DIV/0!</v>
      </c>
      <c r="N37" s="57" t="e">
        <f t="shared" si="4"/>
        <v>#DIV/0!</v>
      </c>
      <c r="O37" s="175"/>
      <c r="P37" s="175"/>
      <c r="Q37" s="175"/>
      <c r="R37" s="175"/>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Zinc</v>
      </c>
      <c r="F38" s="59">
        <v>376</v>
      </c>
      <c r="G38" s="105">
        <v>0.79324424326419796</v>
      </c>
      <c r="H38" s="105">
        <v>87.256866941452003</v>
      </c>
      <c r="I38" s="105">
        <v>9.3728489981613098E-5</v>
      </c>
      <c r="J38" s="105">
        <v>1.03101338864369E-2</v>
      </c>
      <c r="K38" s="57" t="e">
        <f t="shared" si="1"/>
        <v>#DIV/0!</v>
      </c>
      <c r="L38" s="57" t="e">
        <f t="shared" si="2"/>
        <v>#DIV/0!</v>
      </c>
      <c r="M38" s="57" t="e">
        <f t="shared" si="3"/>
        <v>#DIV/0!</v>
      </c>
      <c r="N38" s="57" t="e">
        <f t="shared" si="4"/>
        <v>#DIV/0!</v>
      </c>
      <c r="O38" s="175"/>
      <c r="P38" s="175"/>
      <c r="Q38" s="175"/>
      <c r="R38" s="175"/>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Zinc</v>
      </c>
      <c r="F39" s="59">
        <v>627</v>
      </c>
      <c r="G39" s="105">
        <v>0.142097366377711</v>
      </c>
      <c r="H39" s="105">
        <v>15.630710241794599</v>
      </c>
      <c r="I39" s="105">
        <v>2.6924607080121998E-4</v>
      </c>
      <c r="J39" s="105">
        <v>2.96170677240601E-2</v>
      </c>
      <c r="K39" s="57" t="e">
        <f t="shared" si="1"/>
        <v>#DIV/0!</v>
      </c>
      <c r="L39" s="57" t="e">
        <f t="shared" si="2"/>
        <v>#DIV/0!</v>
      </c>
      <c r="M39" s="57" t="e">
        <f t="shared" si="3"/>
        <v>#DIV/0!</v>
      </c>
      <c r="N39" s="57" t="e">
        <f t="shared" si="4"/>
        <v>#DIV/0!</v>
      </c>
      <c r="O39" s="175"/>
      <c r="P39" s="175"/>
      <c r="Q39" s="175"/>
      <c r="R39" s="175"/>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Zinc</v>
      </c>
      <c r="F40" s="59">
        <v>80</v>
      </c>
      <c r="G40" s="105">
        <v>3.1498298788070702</v>
      </c>
      <c r="H40" s="105">
        <v>346.48128700256399</v>
      </c>
      <c r="I40" s="105">
        <v>3.0053590568665301E-3</v>
      </c>
      <c r="J40" s="105">
        <v>0.33058949496286599</v>
      </c>
      <c r="K40" s="57" t="e">
        <f t="shared" si="1"/>
        <v>#DIV/0!</v>
      </c>
      <c r="L40" s="57" t="e">
        <f t="shared" si="2"/>
        <v>#DIV/0!</v>
      </c>
      <c r="M40" s="57" t="e">
        <f t="shared" si="3"/>
        <v>#DIV/0!</v>
      </c>
      <c r="N40" s="57" t="e">
        <f t="shared" si="4"/>
        <v>#DIV/0!</v>
      </c>
      <c r="O40" s="175"/>
      <c r="P40" s="175"/>
      <c r="Q40" s="175"/>
      <c r="R40" s="175"/>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Zinc</v>
      </c>
      <c r="F41" s="59">
        <v>116</v>
      </c>
      <c r="G41" s="105">
        <v>2.7061827301979098</v>
      </c>
      <c r="H41" s="105">
        <v>297.680100440979</v>
      </c>
      <c r="I41" s="105">
        <v>3.8299451074091901E-4</v>
      </c>
      <c r="J41" s="105">
        <v>4.2129395892612997E-2</v>
      </c>
      <c r="K41" s="57" t="e">
        <f t="shared" si="1"/>
        <v>#DIV/0!</v>
      </c>
      <c r="L41" s="57" t="e">
        <f t="shared" si="2"/>
        <v>#DIV/0!</v>
      </c>
      <c r="M41" s="57" t="e">
        <f t="shared" si="3"/>
        <v>#DIV/0!</v>
      </c>
      <c r="N41" s="57" t="e">
        <f t="shared" si="4"/>
        <v>#DIV/0!</v>
      </c>
      <c r="O41" s="175"/>
      <c r="P41" s="175"/>
      <c r="Q41" s="175"/>
      <c r="R41" s="175"/>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Zinc</v>
      </c>
      <c r="F42" s="59">
        <v>80</v>
      </c>
      <c r="G42" s="105">
        <v>40.777651596069298</v>
      </c>
      <c r="H42" s="105">
        <v>4485.5416729736298</v>
      </c>
      <c r="I42" s="105">
        <v>7.7922699520422602E-3</v>
      </c>
      <c r="J42" s="105">
        <v>0.85714969459610701</v>
      </c>
      <c r="K42" s="57" t="e">
        <f t="shared" si="1"/>
        <v>#DIV/0!</v>
      </c>
      <c r="L42" s="57" t="e">
        <f t="shared" si="2"/>
        <v>#DIV/0!</v>
      </c>
      <c r="M42" s="57" t="e">
        <f t="shared" si="3"/>
        <v>#DIV/0!</v>
      </c>
      <c r="N42" s="57" t="e">
        <f t="shared" si="4"/>
        <v>#DIV/0!</v>
      </c>
      <c r="O42" s="175"/>
      <c r="P42" s="175"/>
      <c r="Q42" s="175"/>
      <c r="R42" s="175"/>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Zinc</v>
      </c>
      <c r="F43" s="59">
        <v>12</v>
      </c>
      <c r="G43" s="105">
        <v>2.0739415115118001</v>
      </c>
      <c r="H43" s="105">
        <v>228.13356605529799</v>
      </c>
      <c r="I43" s="105">
        <v>3.31161085195466E-3</v>
      </c>
      <c r="J43" s="105">
        <v>0.36427719427039801</v>
      </c>
      <c r="K43" s="57" t="e">
        <f t="shared" si="1"/>
        <v>#DIV/0!</v>
      </c>
      <c r="L43" s="57" t="e">
        <f t="shared" si="2"/>
        <v>#DIV/0!</v>
      </c>
      <c r="M43" s="57" t="e">
        <f t="shared" si="3"/>
        <v>#DIV/0!</v>
      </c>
      <c r="N43" s="57" t="e">
        <f t="shared" si="4"/>
        <v>#DIV/0!</v>
      </c>
      <c r="O43" s="175"/>
      <c r="P43" s="175"/>
      <c r="Q43" s="175"/>
      <c r="R43" s="175"/>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Zinc</v>
      </c>
      <c r="F44" s="59">
        <v>200</v>
      </c>
      <c r="G44" s="105">
        <v>11.7373332238197</v>
      </c>
      <c r="H44" s="105">
        <v>1291.10665283203</v>
      </c>
      <c r="I44" s="105">
        <v>1.31711617669983E-3</v>
      </c>
      <c r="J44" s="105">
        <v>0.14488277970192301</v>
      </c>
      <c r="K44" s="57" t="e">
        <f t="shared" si="1"/>
        <v>#DIV/0!</v>
      </c>
      <c r="L44" s="57" t="e">
        <f t="shared" si="2"/>
        <v>#DIV/0!</v>
      </c>
      <c r="M44" s="57" t="e">
        <f t="shared" si="3"/>
        <v>#DIV/0!</v>
      </c>
      <c r="N44" s="57" t="e">
        <f t="shared" si="4"/>
        <v>#DIV/0!</v>
      </c>
      <c r="O44" s="175"/>
      <c r="P44" s="175"/>
      <c r="Q44" s="175"/>
      <c r="R44" s="175"/>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Zinc</v>
      </c>
      <c r="F45" s="59">
        <v>60</v>
      </c>
      <c r="G45" s="105">
        <v>20.386342229843098</v>
      </c>
      <c r="H45" s="105">
        <v>2242.49764038086</v>
      </c>
      <c r="I45" s="105">
        <v>7.1097973561033202E-4</v>
      </c>
      <c r="J45" s="105">
        <v>7.8207770960871101E-2</v>
      </c>
      <c r="K45" s="57" t="e">
        <f t="shared" si="1"/>
        <v>#DIV/0!</v>
      </c>
      <c r="L45" s="57" t="e">
        <f t="shared" si="2"/>
        <v>#DIV/0!</v>
      </c>
      <c r="M45" s="57" t="e">
        <f t="shared" si="3"/>
        <v>#DIV/0!</v>
      </c>
      <c r="N45" s="57" t="e">
        <f t="shared" si="4"/>
        <v>#DIV/0!</v>
      </c>
      <c r="O45" s="175"/>
      <c r="P45" s="175"/>
      <c r="Q45" s="175"/>
      <c r="R45" s="175"/>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Zinc</v>
      </c>
      <c r="F46" s="59">
        <v>300</v>
      </c>
      <c r="G46" s="105">
        <v>11.3181811094284</v>
      </c>
      <c r="H46" s="105">
        <v>1244.9999249267601</v>
      </c>
      <c r="I46" s="105">
        <v>3.3185008297399098E-4</v>
      </c>
      <c r="J46" s="105">
        <v>3.65035090171053E-2</v>
      </c>
      <c r="K46" s="57" t="e">
        <f t="shared" si="1"/>
        <v>#DIV/0!</v>
      </c>
      <c r="L46" s="57" t="e">
        <f t="shared" si="2"/>
        <v>#DIV/0!</v>
      </c>
      <c r="M46" s="57" t="e">
        <f t="shared" si="3"/>
        <v>#DIV/0!</v>
      </c>
      <c r="N46" s="57" t="e">
        <f t="shared" si="4"/>
        <v>#DIV/0!</v>
      </c>
      <c r="O46" s="175"/>
      <c r="P46" s="175"/>
      <c r="Q46" s="175"/>
      <c r="R46" s="175"/>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Zinc</v>
      </c>
      <c r="F47" s="59">
        <v>350</v>
      </c>
      <c r="G47" s="105">
        <v>5.20971656918526</v>
      </c>
      <c r="H47" s="105">
        <v>573.06882263183604</v>
      </c>
      <c r="I47" s="105">
        <v>7.2772525287897799E-4</v>
      </c>
      <c r="J47" s="105">
        <v>8.0049777645229706E-2</v>
      </c>
      <c r="K47" s="57" t="e">
        <f t="shared" si="1"/>
        <v>#DIV/0!</v>
      </c>
      <c r="L47" s="57" t="e">
        <f t="shared" si="2"/>
        <v>#DIV/0!</v>
      </c>
      <c r="M47" s="57" t="e">
        <f t="shared" si="3"/>
        <v>#DIV/0!</v>
      </c>
      <c r="N47" s="57" t="e">
        <f t="shared" si="4"/>
        <v>#DIV/0!</v>
      </c>
      <c r="O47" s="175"/>
      <c r="P47" s="175"/>
      <c r="Q47" s="175"/>
      <c r="R47" s="175"/>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Zinc</v>
      </c>
      <c r="F48" s="59">
        <v>70</v>
      </c>
      <c r="G48" s="105">
        <v>18.565547900199899</v>
      </c>
      <c r="H48" s="105">
        <v>2042.2102703857399</v>
      </c>
      <c r="I48" s="105">
        <v>9.2688334953891201E-4</v>
      </c>
      <c r="J48" s="105">
        <v>0.10195716821122899</v>
      </c>
      <c r="K48" s="57" t="e">
        <f t="shared" si="1"/>
        <v>#DIV/0!</v>
      </c>
      <c r="L48" s="57" t="e">
        <f t="shared" si="2"/>
        <v>#DIV/0!</v>
      </c>
      <c r="M48" s="57" t="e">
        <f t="shared" si="3"/>
        <v>#DIV/0!</v>
      </c>
      <c r="N48" s="57" t="e">
        <f t="shared" si="4"/>
        <v>#DIV/0!</v>
      </c>
      <c r="O48" s="175"/>
      <c r="P48" s="175"/>
      <c r="Q48" s="175"/>
      <c r="R48" s="175"/>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Zinc</v>
      </c>
      <c r="F49" s="59">
        <v>600</v>
      </c>
      <c r="G49" s="105">
        <v>2.4613189101219199</v>
      </c>
      <c r="H49" s="105">
        <v>270.74507991790801</v>
      </c>
      <c r="I49" s="105">
        <v>4.2268239604922799E-4</v>
      </c>
      <c r="J49" s="105">
        <v>4.6495063257608799E-2</v>
      </c>
      <c r="K49" s="57" t="e">
        <f t="shared" si="1"/>
        <v>#DIV/0!</v>
      </c>
      <c r="L49" s="57" t="e">
        <f t="shared" si="2"/>
        <v>#DIV/0!</v>
      </c>
      <c r="M49" s="57" t="e">
        <f t="shared" si="3"/>
        <v>#DIV/0!</v>
      </c>
      <c r="N49" s="57" t="e">
        <f t="shared" si="4"/>
        <v>#DIV/0!</v>
      </c>
      <c r="O49" s="175"/>
      <c r="P49" s="175"/>
      <c r="Q49" s="175"/>
      <c r="R49" s="175"/>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Zinc</v>
      </c>
      <c r="F50" s="59">
        <v>200</v>
      </c>
      <c r="G50" s="105">
        <v>8.9866349458694401</v>
      </c>
      <c r="H50" s="105">
        <v>988.52984375000005</v>
      </c>
      <c r="I50" s="105">
        <v>9.8057535099845407E-4</v>
      </c>
      <c r="J50" s="105">
        <v>0.107863288724329</v>
      </c>
      <c r="K50" s="57" t="e">
        <f t="shared" si="1"/>
        <v>#DIV/0!</v>
      </c>
      <c r="L50" s="57" t="e">
        <f t="shared" si="2"/>
        <v>#DIV/0!</v>
      </c>
      <c r="M50" s="57" t="e">
        <f t="shared" si="3"/>
        <v>#DIV/0!</v>
      </c>
      <c r="N50" s="57" t="e">
        <f t="shared" si="4"/>
        <v>#DIV/0!</v>
      </c>
      <c r="O50" s="175"/>
      <c r="P50" s="175"/>
      <c r="Q50" s="175"/>
      <c r="R50" s="175"/>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Zinc</v>
      </c>
      <c r="F51" s="59">
        <v>70</v>
      </c>
      <c r="G51" s="105">
        <v>0.121159846447408</v>
      </c>
      <c r="H51" s="105">
        <v>13.3275831007957</v>
      </c>
      <c r="I51" s="105">
        <v>7.0564672811522099E-4</v>
      </c>
      <c r="J51" s="105">
        <v>7.7621140417662798E-2</v>
      </c>
      <c r="K51" s="57" t="e">
        <f t="shared" si="1"/>
        <v>#DIV/0!</v>
      </c>
      <c r="L51" s="57" t="e">
        <f t="shared" si="2"/>
        <v>#DIV/0!</v>
      </c>
      <c r="M51" s="57" t="e">
        <f t="shared" si="3"/>
        <v>#DIV/0!</v>
      </c>
      <c r="N51" s="57" t="e">
        <f t="shared" si="4"/>
        <v>#DIV/0!</v>
      </c>
      <c r="O51" s="175"/>
      <c r="P51" s="175"/>
      <c r="Q51" s="175"/>
      <c r="R51" s="175"/>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Zinc</v>
      </c>
      <c r="F52" s="59">
        <v>375</v>
      </c>
      <c r="G52" s="105">
        <v>2.4998308527469599</v>
      </c>
      <c r="H52" s="105">
        <v>274.98139408111598</v>
      </c>
      <c r="I52" s="105">
        <v>9.4292077997124599E-4</v>
      </c>
      <c r="J52" s="105">
        <v>0.10372128601891401</v>
      </c>
      <c r="K52" s="57" t="e">
        <f t="shared" si="1"/>
        <v>#DIV/0!</v>
      </c>
      <c r="L52" s="57" t="e">
        <f t="shared" si="2"/>
        <v>#DIV/0!</v>
      </c>
      <c r="M52" s="57" t="e">
        <f t="shared" si="3"/>
        <v>#DIV/0!</v>
      </c>
      <c r="N52" s="57" t="e">
        <f t="shared" si="4"/>
        <v>#DIV/0!</v>
      </c>
      <c r="O52" s="175"/>
      <c r="P52" s="175"/>
      <c r="Q52" s="175"/>
      <c r="R52" s="175"/>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Zinc</v>
      </c>
      <c r="F53" s="59">
        <v>700</v>
      </c>
      <c r="G53" s="105">
        <v>1.99178734540939</v>
      </c>
      <c r="H53" s="105">
        <v>219.096608734131</v>
      </c>
      <c r="I53" s="105">
        <v>1.32244452186114E-4</v>
      </c>
      <c r="J53" s="105">
        <v>1.45468897238122E-2</v>
      </c>
      <c r="K53" s="57" t="e">
        <f t="shared" si="1"/>
        <v>#DIV/0!</v>
      </c>
      <c r="L53" s="57" t="e">
        <f t="shared" si="2"/>
        <v>#DIV/0!</v>
      </c>
      <c r="M53" s="57" t="e">
        <f t="shared" si="3"/>
        <v>#DIV/0!</v>
      </c>
      <c r="N53" s="57" t="e">
        <f t="shared" si="4"/>
        <v>#DIV/0!</v>
      </c>
      <c r="O53" s="175"/>
      <c r="P53" s="175"/>
      <c r="Q53" s="175"/>
      <c r="R53" s="175"/>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Zinc</v>
      </c>
      <c r="F54" s="59">
        <v>320</v>
      </c>
      <c r="G54" s="105">
        <v>9.4901267290115392</v>
      </c>
      <c r="H54" s="105">
        <v>1043.9139398193399</v>
      </c>
      <c r="I54" s="105">
        <v>2.1421006524962601E-4</v>
      </c>
      <c r="J54" s="105">
        <v>2.35631071426592E-2</v>
      </c>
      <c r="K54" s="57" t="e">
        <f t="shared" si="1"/>
        <v>#DIV/0!</v>
      </c>
      <c r="L54" s="57" t="e">
        <f t="shared" si="2"/>
        <v>#DIV/0!</v>
      </c>
      <c r="M54" s="57" t="e">
        <f t="shared" si="3"/>
        <v>#DIV/0!</v>
      </c>
      <c r="N54" s="57" t="e">
        <f t="shared" si="4"/>
        <v>#DIV/0!</v>
      </c>
      <c r="O54" s="175"/>
      <c r="P54" s="175"/>
      <c r="Q54" s="175"/>
      <c r="R54" s="175"/>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Zinc</v>
      </c>
      <c r="F55" s="59">
        <v>1200</v>
      </c>
      <c r="G55" s="105">
        <v>1.29501763284206</v>
      </c>
      <c r="H55" s="105">
        <v>142.451939697266</v>
      </c>
      <c r="I55" s="105">
        <v>2.37874376571957E-4</v>
      </c>
      <c r="J55" s="105">
        <v>2.6166181397857102E-2</v>
      </c>
      <c r="K55" s="57" t="e">
        <f t="shared" si="1"/>
        <v>#DIV/0!</v>
      </c>
      <c r="L55" s="57" t="e">
        <f t="shared" si="2"/>
        <v>#DIV/0!</v>
      </c>
      <c r="M55" s="57" t="e">
        <f t="shared" si="3"/>
        <v>#DIV/0!</v>
      </c>
      <c r="N55" s="57" t="e">
        <f t="shared" si="4"/>
        <v>#DIV/0!</v>
      </c>
      <c r="O55" s="175"/>
      <c r="P55" s="175"/>
      <c r="Q55" s="175"/>
      <c r="R55" s="175"/>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Zinc</v>
      </c>
      <c r="F56" s="59">
        <v>200</v>
      </c>
      <c r="G56" s="105">
        <v>1.01302513286471</v>
      </c>
      <c r="H56" s="105">
        <v>111.432764701843</v>
      </c>
      <c r="I56" s="105">
        <v>1.65370378725344E-3</v>
      </c>
      <c r="J56" s="105">
        <v>0.18190741719077899</v>
      </c>
      <c r="K56" s="57" t="e">
        <f t="shared" si="1"/>
        <v>#DIV/0!</v>
      </c>
      <c r="L56" s="57" t="e">
        <f t="shared" si="2"/>
        <v>#DIV/0!</v>
      </c>
      <c r="M56" s="57" t="e">
        <f t="shared" si="3"/>
        <v>#DIV/0!</v>
      </c>
      <c r="N56" s="57" t="e">
        <f t="shared" si="4"/>
        <v>#DIV/0!</v>
      </c>
      <c r="O56" s="175"/>
      <c r="P56" s="175"/>
      <c r="Q56" s="175"/>
      <c r="R56" s="175"/>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Zinc</v>
      </c>
      <c r="F57" s="59">
        <v>350</v>
      </c>
      <c r="G57" s="105">
        <v>0.51959993004798899</v>
      </c>
      <c r="H57" s="105">
        <v>57.155992250442502</v>
      </c>
      <c r="I57" s="105">
        <v>1.53300639448919E-3</v>
      </c>
      <c r="J57" s="105">
        <v>0.16863070356378199</v>
      </c>
      <c r="K57" s="57" t="e">
        <f t="shared" si="1"/>
        <v>#DIV/0!</v>
      </c>
      <c r="L57" s="57" t="e">
        <f t="shared" si="2"/>
        <v>#DIV/0!</v>
      </c>
      <c r="M57" s="57" t="e">
        <f t="shared" si="3"/>
        <v>#DIV/0!</v>
      </c>
      <c r="N57" s="57" t="e">
        <f t="shared" si="4"/>
        <v>#DIV/0!</v>
      </c>
      <c r="O57" s="175"/>
      <c r="P57" s="175"/>
      <c r="Q57" s="175"/>
      <c r="R57" s="175"/>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Zinc</v>
      </c>
      <c r="F58" s="59">
        <v>500</v>
      </c>
      <c r="G58" s="105">
        <v>3.0820960235595698</v>
      </c>
      <c r="H58" s="105">
        <v>339.03056243896498</v>
      </c>
      <c r="I58" s="105">
        <v>3.51214006453423E-4</v>
      </c>
      <c r="J58" s="105">
        <v>3.8633540831506302E-2</v>
      </c>
      <c r="K58" s="57" t="e">
        <f t="shared" si="1"/>
        <v>#DIV/0!</v>
      </c>
      <c r="L58" s="57" t="e">
        <f t="shared" si="2"/>
        <v>#DIV/0!</v>
      </c>
      <c r="M58" s="57" t="e">
        <f t="shared" si="3"/>
        <v>#DIV/0!</v>
      </c>
      <c r="N58" s="57" t="e">
        <f t="shared" si="4"/>
        <v>#DIV/0!</v>
      </c>
      <c r="O58" s="175"/>
      <c r="P58" s="175"/>
      <c r="Q58" s="175"/>
      <c r="R58" s="175"/>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Zinc</v>
      </c>
      <c r="F59" s="59">
        <v>160</v>
      </c>
      <c r="G59" s="105">
        <v>0.87659896329045295</v>
      </c>
      <c r="H59" s="105">
        <v>96.425886154174805</v>
      </c>
      <c r="I59" s="105">
        <v>1.7703542744540799E-3</v>
      </c>
      <c r="J59" s="105">
        <v>0.194738970427425</v>
      </c>
      <c r="K59" s="57" t="e">
        <f t="shared" si="1"/>
        <v>#DIV/0!</v>
      </c>
      <c r="L59" s="57" t="e">
        <f t="shared" si="2"/>
        <v>#DIV/0!</v>
      </c>
      <c r="M59" s="57" t="e">
        <f t="shared" si="3"/>
        <v>#DIV/0!</v>
      </c>
      <c r="N59" s="57" t="e">
        <f t="shared" si="4"/>
        <v>#DIV/0!</v>
      </c>
      <c r="O59" s="175"/>
      <c r="P59" s="175"/>
      <c r="Q59" s="175"/>
      <c r="R59" s="175"/>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Zinc</v>
      </c>
      <c r="F60" s="59">
        <v>450</v>
      </c>
      <c r="G60" s="105">
        <v>3.2318810093402899</v>
      </c>
      <c r="H60" s="105">
        <v>355.50690933227497</v>
      </c>
      <c r="I60" s="105">
        <v>8.6568924937035195E-5</v>
      </c>
      <c r="J60" s="105">
        <v>9.5225817632362403E-3</v>
      </c>
      <c r="K60" s="57" t="e">
        <f t="shared" si="1"/>
        <v>#DIV/0!</v>
      </c>
      <c r="L60" s="57" t="e">
        <f t="shared" si="2"/>
        <v>#DIV/0!</v>
      </c>
      <c r="M60" s="57" t="e">
        <f t="shared" si="3"/>
        <v>#DIV/0!</v>
      </c>
      <c r="N60" s="57" t="e">
        <f t="shared" si="4"/>
        <v>#DIV/0!</v>
      </c>
      <c r="O60" s="175"/>
      <c r="P60" s="175"/>
      <c r="Q60" s="175"/>
      <c r="R60" s="175"/>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Zinc</v>
      </c>
      <c r="F61" s="59">
        <v>365</v>
      </c>
      <c r="G61" s="105">
        <v>4.2107662868499798</v>
      </c>
      <c r="H61" s="105">
        <v>463.18429046630899</v>
      </c>
      <c r="I61" s="105">
        <v>2.7958123858095701E-4</v>
      </c>
      <c r="J61" s="105">
        <v>3.07539362107895E-2</v>
      </c>
      <c r="K61" s="57" t="e">
        <f t="shared" si="1"/>
        <v>#DIV/0!</v>
      </c>
      <c r="L61" s="57" t="e">
        <f t="shared" si="2"/>
        <v>#DIV/0!</v>
      </c>
      <c r="M61" s="57" t="e">
        <f t="shared" si="3"/>
        <v>#DIV/0!</v>
      </c>
      <c r="N61" s="57" t="e">
        <f t="shared" si="4"/>
        <v>#DIV/0!</v>
      </c>
      <c r="O61" s="175"/>
      <c r="P61" s="175"/>
      <c r="Q61" s="175"/>
      <c r="R61" s="175"/>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Zinc</v>
      </c>
      <c r="F62" s="59">
        <v>54</v>
      </c>
      <c r="G62" s="105">
        <v>0.18319547526538399</v>
      </c>
      <c r="H62" s="105">
        <v>20.151502258777601</v>
      </c>
      <c r="I62" s="105">
        <v>3.4108459987074901E-4</v>
      </c>
      <c r="J62" s="105">
        <v>3.7519306050710001E-2</v>
      </c>
      <c r="K62" s="57" t="e">
        <f t="shared" si="1"/>
        <v>#DIV/0!</v>
      </c>
      <c r="L62" s="57" t="e">
        <f t="shared" si="2"/>
        <v>#DIV/0!</v>
      </c>
      <c r="M62" s="57" t="e">
        <f t="shared" si="3"/>
        <v>#DIV/0!</v>
      </c>
      <c r="N62" s="57" t="e">
        <f t="shared" si="4"/>
        <v>#DIV/0!</v>
      </c>
      <c r="O62" s="175"/>
      <c r="P62" s="175"/>
      <c r="Q62" s="175"/>
      <c r="R62" s="175"/>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Zinc</v>
      </c>
      <c r="F63" s="59">
        <v>400</v>
      </c>
      <c r="G63" s="105">
        <v>1.3414238238334699</v>
      </c>
      <c r="H63" s="105">
        <v>147.556619873047</v>
      </c>
      <c r="I63" s="105">
        <v>1.9516369077463301E-5</v>
      </c>
      <c r="J63" s="105">
        <v>2.1468006073966598E-3</v>
      </c>
      <c r="K63" s="57" t="e">
        <f t="shared" si="1"/>
        <v>#DIV/0!</v>
      </c>
      <c r="L63" s="57" t="e">
        <f t="shared" si="2"/>
        <v>#DIV/0!</v>
      </c>
      <c r="M63" s="57" t="e">
        <f t="shared" si="3"/>
        <v>#DIV/0!</v>
      </c>
      <c r="N63" s="57" t="e">
        <f t="shared" si="4"/>
        <v>#DIV/0!</v>
      </c>
      <c r="O63" s="175"/>
      <c r="P63" s="175"/>
      <c r="Q63" s="175"/>
      <c r="R63" s="175"/>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Zinc</v>
      </c>
      <c r="F64" s="59">
        <v>180</v>
      </c>
      <c r="G64" s="105">
        <v>7.3874977117936497E-4</v>
      </c>
      <c r="H64" s="105">
        <v>8.1262474613530297E-2</v>
      </c>
      <c r="I64" s="105">
        <v>4.3959311522225297E-5</v>
      </c>
      <c r="J64" s="105">
        <v>4.83552427440446E-3</v>
      </c>
      <c r="K64" s="57" t="e">
        <f t="shared" si="1"/>
        <v>#DIV/0!</v>
      </c>
      <c r="L64" s="57" t="e">
        <f t="shared" si="2"/>
        <v>#DIV/0!</v>
      </c>
      <c r="M64" s="57" t="e">
        <f t="shared" si="3"/>
        <v>#DIV/0!</v>
      </c>
      <c r="N64" s="57" t="e">
        <f t="shared" si="4"/>
        <v>#DIV/0!</v>
      </c>
      <c r="O64" s="175"/>
      <c r="P64" s="175"/>
      <c r="Q64" s="175"/>
      <c r="R64" s="175"/>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Zinc</v>
      </c>
      <c r="F65" s="59">
        <v>85</v>
      </c>
      <c r="G65" s="105">
        <v>3.6863518095016499</v>
      </c>
      <c r="H65" s="105">
        <v>405.49869781494101</v>
      </c>
      <c r="I65" s="105">
        <v>1.1950004702311399E-3</v>
      </c>
      <c r="J65" s="105">
        <v>0.131450051611991</v>
      </c>
      <c r="K65" s="57" t="e">
        <f t="shared" si="1"/>
        <v>#DIV/0!</v>
      </c>
      <c r="L65" s="57" t="e">
        <f t="shared" si="2"/>
        <v>#DIV/0!</v>
      </c>
      <c r="M65" s="57" t="e">
        <f t="shared" si="3"/>
        <v>#DIV/0!</v>
      </c>
      <c r="N65" s="57" t="e">
        <f t="shared" si="4"/>
        <v>#DIV/0!</v>
      </c>
      <c r="O65" s="175"/>
      <c r="P65" s="175"/>
      <c r="Q65" s="175"/>
      <c r="R65" s="175"/>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Zinc</v>
      </c>
      <c r="F66" s="59">
        <v>80</v>
      </c>
      <c r="G66" s="105">
        <v>7.3673115587234497</v>
      </c>
      <c r="H66" s="105">
        <v>810.40426879882796</v>
      </c>
      <c r="I66" s="105">
        <v>4.6477411214162997E-5</v>
      </c>
      <c r="J66" s="105">
        <v>5.1125152111808399E-3</v>
      </c>
      <c r="K66" s="57" t="e">
        <f t="shared" si="1"/>
        <v>#DIV/0!</v>
      </c>
      <c r="L66" s="57" t="e">
        <f t="shared" si="2"/>
        <v>#DIV/0!</v>
      </c>
      <c r="M66" s="57" t="e">
        <f t="shared" si="3"/>
        <v>#DIV/0!</v>
      </c>
      <c r="N66" s="57" t="e">
        <f t="shared" si="4"/>
        <v>#DIV/0!</v>
      </c>
      <c r="O66" s="175"/>
      <c r="P66" s="175"/>
      <c r="Q66" s="175"/>
      <c r="R66" s="175"/>
      <c r="S66" s="78" t="e">
        <f t="shared" si="5"/>
        <v>#DIV/0!</v>
      </c>
      <c r="T66" s="78" t="e">
        <f t="shared" si="6"/>
        <v>#DIV/0!</v>
      </c>
      <c r="U66" s="78" t="e">
        <f t="shared" si="7"/>
        <v>#DIV/0!</v>
      </c>
      <c r="V66" s="78" t="e">
        <f t="shared" si="8"/>
        <v>#DIV/0!</v>
      </c>
    </row>
    <row r="67" spans="1:22" x14ac:dyDescent="0.2">
      <c r="B67" s="173" t="s">
        <v>15</v>
      </c>
      <c r="C67" s="173"/>
      <c r="D67" s="173"/>
      <c r="E67" s="173"/>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3" t="s">
        <v>16</v>
      </c>
      <c r="C68" s="173"/>
      <c r="D68" s="173"/>
      <c r="E68" s="173"/>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2017-10-13T15:04:46Z</dcterms:modified>
</cp:coreProperties>
</file>